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lic Health Programs\Air Quality\AQ Users\mdorman\GAS - Comp Sta\Hyperion Midstream (Olympus)\Champion Compressor Station\permits\IP\ip001\"/>
    </mc:Choice>
  </mc:AlternateContent>
  <xr:revisionPtr revIDLastSave="0" documentId="13_ncr:1_{0487C985-7D06-40B9-B37B-23D59A6C48D5}" xr6:coauthVersionLast="47" xr6:coauthVersionMax="47" xr10:uidLastSave="{00000000-0000-0000-0000-000000000000}"/>
  <bookViews>
    <workbookView xWindow="-120" yWindow="-120" windowWidth="29040" windowHeight="15225" xr2:uid="{F21D08FC-B7B4-4997-B822-6855DDB06CE2}"/>
  </bookViews>
  <sheets>
    <sheet name="Total" sheetId="1" r:id="rId1"/>
    <sheet name="Compressor" sheetId="2" r:id="rId2"/>
    <sheet name="Gen" sheetId="3" r:id="rId3"/>
    <sheet name="Reboiler" sheetId="6" r:id="rId4"/>
    <sheet name="Dehy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G35" i="1"/>
  <c r="I35" i="1"/>
  <c r="K35" i="1"/>
  <c r="J35" i="1"/>
  <c r="H35" i="1"/>
  <c r="F35" i="1"/>
  <c r="D35" i="1"/>
  <c r="K34" i="1"/>
  <c r="J34" i="1"/>
  <c r="I34" i="1"/>
  <c r="H34" i="1"/>
  <c r="G34" i="1"/>
  <c r="F34" i="1"/>
  <c r="E34" i="1"/>
  <c r="D34" i="1"/>
  <c r="K33" i="1"/>
  <c r="J33" i="1"/>
  <c r="I33" i="1"/>
  <c r="H33" i="1"/>
  <c r="G33" i="1"/>
  <c r="F33" i="1"/>
  <c r="E33" i="1"/>
  <c r="D33" i="1"/>
  <c r="E30" i="1"/>
  <c r="G30" i="1"/>
  <c r="I30" i="1"/>
  <c r="K30" i="1"/>
  <c r="J30" i="1"/>
  <c r="H30" i="1"/>
  <c r="F30" i="1"/>
  <c r="D30" i="1"/>
  <c r="K29" i="1"/>
  <c r="J29" i="1"/>
  <c r="I29" i="1"/>
  <c r="H29" i="1"/>
  <c r="G29" i="1"/>
  <c r="F29" i="1"/>
  <c r="E29" i="1"/>
  <c r="D29" i="1"/>
  <c r="K28" i="1"/>
  <c r="J28" i="1"/>
  <c r="I28" i="1"/>
  <c r="H28" i="1"/>
  <c r="G28" i="1"/>
  <c r="F28" i="1"/>
  <c r="E28" i="1"/>
  <c r="D28" i="1"/>
  <c r="L20" i="1"/>
  <c r="J20" i="1"/>
  <c r="I20" i="1"/>
  <c r="H20" i="1"/>
  <c r="G20" i="1"/>
  <c r="F20" i="1"/>
  <c r="E20" i="1"/>
  <c r="D20" i="1"/>
  <c r="L8" i="1"/>
  <c r="J8" i="1"/>
  <c r="I8" i="1"/>
  <c r="H8" i="1"/>
  <c r="G8" i="1"/>
  <c r="F8" i="1"/>
  <c r="E8" i="1"/>
  <c r="D8" i="1"/>
  <c r="J21" i="4"/>
  <c r="I21" i="4"/>
  <c r="H21" i="4"/>
  <c r="G21" i="4"/>
  <c r="F21" i="4"/>
  <c r="E21" i="4"/>
  <c r="D21" i="4"/>
  <c r="C21" i="4"/>
  <c r="J19" i="4"/>
  <c r="C5" i="4"/>
  <c r="C6" i="4" s="1"/>
  <c r="H19" i="4"/>
  <c r="G19" i="4"/>
  <c r="E19" i="4"/>
  <c r="D19" i="4"/>
  <c r="C19" i="4"/>
  <c r="L18" i="1"/>
  <c r="K18" i="1"/>
  <c r="J18" i="1"/>
  <c r="I18" i="1"/>
  <c r="H18" i="1"/>
  <c r="G18" i="1"/>
  <c r="F18" i="1"/>
  <c r="E18" i="1"/>
  <c r="D18" i="1"/>
  <c r="L6" i="1"/>
  <c r="K6" i="1"/>
  <c r="J6" i="1"/>
  <c r="I6" i="1"/>
  <c r="H6" i="1"/>
  <c r="G6" i="1"/>
  <c r="F6" i="1"/>
  <c r="E6" i="1"/>
  <c r="D6" i="1"/>
  <c r="I25" i="3"/>
  <c r="C5" i="6"/>
  <c r="L17" i="1"/>
  <c r="K17" i="1"/>
  <c r="J17" i="1"/>
  <c r="I17" i="1"/>
  <c r="H17" i="1"/>
  <c r="G17" i="1"/>
  <c r="F17" i="1"/>
  <c r="E17" i="1"/>
  <c r="D17" i="1"/>
  <c r="L5" i="1"/>
  <c r="K5" i="1"/>
  <c r="J5" i="1"/>
  <c r="I5" i="1"/>
  <c r="H5" i="1"/>
  <c r="G5" i="1"/>
  <c r="F5" i="1"/>
  <c r="E5" i="1"/>
  <c r="D5" i="1"/>
  <c r="F19" i="1"/>
  <c r="E19" i="1"/>
  <c r="D19" i="1"/>
  <c r="F7" i="1"/>
  <c r="E7" i="1"/>
  <c r="D7" i="1"/>
  <c r="K23" i="1" l="1"/>
  <c r="E11" i="1"/>
  <c r="F23" i="1"/>
  <c r="E23" i="1"/>
  <c r="K11" i="1"/>
  <c r="D11" i="1"/>
  <c r="D23" i="1"/>
  <c r="F11" i="1"/>
  <c r="F19" i="4"/>
  <c r="I19" i="4"/>
  <c r="C6" i="6" l="1"/>
  <c r="J19" i="6" s="1"/>
  <c r="E19" i="6"/>
  <c r="E21" i="6" s="1"/>
  <c r="D19" i="6"/>
  <c r="D21" i="6" s="1"/>
  <c r="C19" i="6"/>
  <c r="C21" i="6" s="1"/>
  <c r="K25" i="3"/>
  <c r="J25" i="3"/>
  <c r="F25" i="3"/>
  <c r="E25" i="3"/>
  <c r="D25" i="3"/>
  <c r="C25" i="3"/>
  <c r="C9" i="3"/>
  <c r="C7" i="3"/>
  <c r="C6" i="3"/>
  <c r="H25" i="3"/>
  <c r="H28" i="3" s="1"/>
  <c r="G25" i="3"/>
  <c r="G28" i="3" s="1"/>
  <c r="I28" i="3"/>
  <c r="D37" i="2"/>
  <c r="F37" i="2"/>
  <c r="H37" i="2"/>
  <c r="J37" i="2"/>
  <c r="K37" i="2"/>
  <c r="I37" i="2"/>
  <c r="G37" i="2"/>
  <c r="E37" i="2"/>
  <c r="C37" i="2"/>
  <c r="K35" i="2"/>
  <c r="J35" i="2"/>
  <c r="I35" i="2"/>
  <c r="H35" i="2"/>
  <c r="G35" i="2"/>
  <c r="F35" i="2"/>
  <c r="E35" i="2"/>
  <c r="D35" i="2"/>
  <c r="C35" i="2"/>
  <c r="K34" i="2"/>
  <c r="J34" i="2"/>
  <c r="I34" i="2"/>
  <c r="H34" i="2"/>
  <c r="G34" i="2"/>
  <c r="F34" i="2"/>
  <c r="E34" i="2"/>
  <c r="D34" i="2"/>
  <c r="C34" i="2"/>
  <c r="D29" i="2"/>
  <c r="F29" i="2"/>
  <c r="H29" i="2"/>
  <c r="J29" i="2"/>
  <c r="K29" i="2"/>
  <c r="I29" i="2"/>
  <c r="G29" i="2"/>
  <c r="J27" i="2"/>
  <c r="I27" i="2"/>
  <c r="H27" i="2"/>
  <c r="G27" i="2"/>
  <c r="E29" i="2"/>
  <c r="C29" i="2"/>
  <c r="K27" i="2"/>
  <c r="F27" i="2"/>
  <c r="E27" i="2"/>
  <c r="D27" i="2"/>
  <c r="C27" i="2"/>
  <c r="C8" i="2"/>
  <c r="J21" i="6" l="1"/>
  <c r="L19" i="1" s="1"/>
  <c r="L23" i="1" s="1"/>
  <c r="L7" i="1"/>
  <c r="L11" i="1" s="1"/>
  <c r="F19" i="6"/>
  <c r="G19" i="6"/>
  <c r="H19" i="6"/>
  <c r="I19" i="6"/>
  <c r="E28" i="3"/>
  <c r="F28" i="3"/>
  <c r="C28" i="3"/>
  <c r="D28" i="3"/>
  <c r="K28" i="3"/>
  <c r="J28" i="3"/>
  <c r="H21" i="6" l="1"/>
  <c r="I19" i="1" s="1"/>
  <c r="I23" i="1" s="1"/>
  <c r="I7" i="1"/>
  <c r="I11" i="1" s="1"/>
  <c r="G21" i="6"/>
  <c r="H19" i="1" s="1"/>
  <c r="H23" i="1" s="1"/>
  <c r="H7" i="1"/>
  <c r="H11" i="1" s="1"/>
  <c r="I21" i="6"/>
  <c r="J19" i="1" s="1"/>
  <c r="J23" i="1" s="1"/>
  <c r="J7" i="1"/>
  <c r="J11" i="1" s="1"/>
  <c r="F21" i="6"/>
  <c r="G19" i="1" s="1"/>
  <c r="G23" i="1" s="1"/>
  <c r="G7" i="1"/>
  <c r="G11" i="1" s="1"/>
  <c r="J26" i="2"/>
  <c r="I26" i="2"/>
  <c r="H26" i="2"/>
  <c r="G26" i="2"/>
  <c r="C9" i="2"/>
  <c r="E26" i="2" l="1"/>
  <c r="F26" i="2"/>
  <c r="C26" i="2"/>
  <c r="K26" i="2"/>
  <c r="D26" i="2"/>
</calcChain>
</file>

<file path=xl/sharedStrings.xml><?xml version="1.0" encoding="utf-8"?>
<sst xmlns="http://schemas.openxmlformats.org/spreadsheetml/2006/main" count="236" uniqueCount="51">
  <si>
    <t>Engine</t>
  </si>
  <si>
    <t>bhp</t>
  </si>
  <si>
    <t>hrs/yr</t>
  </si>
  <si>
    <t>PM</t>
  </si>
  <si>
    <t>CO</t>
  </si>
  <si>
    <t>VOCs</t>
  </si>
  <si>
    <t>HCHO</t>
  </si>
  <si>
    <t>lb/MMBtu</t>
  </si>
  <si>
    <t>Article XXI</t>
  </si>
  <si>
    <t>Btu/cf</t>
  </si>
  <si>
    <t>Use</t>
  </si>
  <si>
    <t>lb/hr</t>
  </si>
  <si>
    <t>tpy</t>
  </si>
  <si>
    <t>Fuel use</t>
  </si>
  <si>
    <t>Btu/hr</t>
  </si>
  <si>
    <t>g/hp-hr</t>
  </si>
  <si>
    <t>catalyst mfg</t>
  </si>
  <si>
    <t>engine spec</t>
  </si>
  <si>
    <t>AP-42</t>
  </si>
  <si>
    <t>MMBtu/hr</t>
  </si>
  <si>
    <t>g/lb</t>
  </si>
  <si>
    <t>For calculations, Btu/cf are rounded up from 1039.6642 Btu/cf lab analysis results</t>
  </si>
  <si>
    <t>MMcf/hr</t>
  </si>
  <si>
    <t>lb/MMcf</t>
  </si>
  <si>
    <t>Total</t>
  </si>
  <si>
    <r>
      <t>PM</t>
    </r>
    <r>
      <rPr>
        <vertAlign val="subscript"/>
        <sz val="11"/>
        <color theme="1"/>
        <rFont val="Times New Roman"/>
        <family val="1"/>
      </rPr>
      <t>10</t>
    </r>
  </si>
  <si>
    <r>
      <t>PM</t>
    </r>
    <r>
      <rPr>
        <vertAlign val="subscript"/>
        <sz val="11"/>
        <color theme="1"/>
        <rFont val="Times New Roman"/>
        <family val="1"/>
      </rPr>
      <t>2.</t>
    </r>
    <r>
      <rPr>
        <sz val="11"/>
        <color theme="1"/>
        <rFont val="Times New Roman"/>
        <family val="1"/>
      </rPr>
      <t>5</t>
    </r>
  </si>
  <si>
    <r>
      <t>SO</t>
    </r>
    <r>
      <rPr>
        <vertAlign val="subscript"/>
        <sz val="11"/>
        <color theme="1"/>
        <rFont val="Times New Roman"/>
        <family val="1"/>
      </rPr>
      <t>X</t>
    </r>
  </si>
  <si>
    <r>
      <t>NO</t>
    </r>
    <r>
      <rPr>
        <vertAlign val="subscript"/>
        <sz val="11"/>
        <color theme="1"/>
        <rFont val="Times New Roman"/>
        <family val="1"/>
      </rPr>
      <t>X</t>
    </r>
  </si>
  <si>
    <r>
      <t>CO</t>
    </r>
    <r>
      <rPr>
        <vertAlign val="subscript"/>
        <sz val="11"/>
        <color theme="1"/>
        <rFont val="Times New Roman"/>
        <family val="1"/>
      </rPr>
      <t>2</t>
    </r>
  </si>
  <si>
    <r>
      <t>PM</t>
    </r>
    <r>
      <rPr>
        <vertAlign val="subscript"/>
        <sz val="11"/>
        <color theme="1"/>
        <rFont val="Times New Roman"/>
        <family val="1"/>
      </rPr>
      <t>2.5</t>
    </r>
  </si>
  <si>
    <t>scf/hr each</t>
  </si>
  <si>
    <t>P-001</t>
  </si>
  <si>
    <t>P-002</t>
  </si>
  <si>
    <t>Caterpillar; Model: 3606</t>
  </si>
  <si>
    <t>hp</t>
  </si>
  <si>
    <t>Gen</t>
  </si>
  <si>
    <t>hr/yr</t>
  </si>
  <si>
    <t>PM10</t>
  </si>
  <si>
    <t>PM2.5</t>
  </si>
  <si>
    <t>SOX</t>
  </si>
  <si>
    <t>NOX</t>
  </si>
  <si>
    <t>CO2</t>
  </si>
  <si>
    <t>Art XXI</t>
  </si>
  <si>
    <t>scf/hr</t>
  </si>
  <si>
    <t>cf</t>
  </si>
  <si>
    <t>MMcf</t>
  </si>
  <si>
    <t>Reboiler</t>
  </si>
  <si>
    <t>Dehy</t>
  </si>
  <si>
    <t>Compressors (Combined)</t>
  </si>
  <si>
    <t>Flare 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</si>
</sst>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#,##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0" fillId="0" borderId="0" xfId="0" applyNumberFormat="1"/>
    <xf numFmtId="2" fontId="1" fillId="0" borderId="1" xfId="0" applyNumberFormat="1" applyFont="1" applyFill="1" applyBorder="1" applyAlignment="1">
      <alignment horizontal="center"/>
    </xf>
    <xf numFmtId="166" fontId="0" fillId="0" borderId="0" xfId="0" applyNumberFormat="1"/>
    <xf numFmtId="164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166" fontId="1" fillId="0" borderId="0" xfId="0" applyNumberFormat="1" applyFont="1"/>
    <xf numFmtId="165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187138</xdr:colOff>
      <xdr:row>1</xdr:row>
      <xdr:rowOff>30628</xdr:rowOff>
    </xdr:from>
    <xdr:ext cx="2549712" cy="113142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25264D-42B5-42CC-A7EB-315E44B475B4}"/>
            </a:ext>
          </a:extLst>
        </xdr:cNvPr>
        <xdr:cNvSpPr txBox="1"/>
      </xdr:nvSpPr>
      <xdr:spPr>
        <a:xfrm>
          <a:off x="2854138" y="221128"/>
          <a:ext cx="2549712" cy="11314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The emergency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generator is rated at 1,006 hp.  Calculations are based on 8760 hr/yr of operation.  Note: A factor of 1.15 is added to the AP-42 emissions due to the variability of AP-42 emissions factors.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2317F-956D-4014-934F-68ABA3957ED9}">
  <dimension ref="C3:L35"/>
  <sheetViews>
    <sheetView tabSelected="1" topLeftCell="A22" zoomScale="150" zoomScaleNormal="150" workbookViewId="0">
      <selection activeCell="J35" sqref="J35"/>
    </sheetView>
  </sheetViews>
  <sheetFormatPr defaultRowHeight="15" x14ac:dyDescent="0.25"/>
  <cols>
    <col min="1" max="2" width="9.140625" style="1"/>
    <col min="3" max="3" width="23.7109375" style="1" customWidth="1"/>
    <col min="4" max="4" width="10.7109375" style="5" customWidth="1"/>
    <col min="5" max="11" width="10.7109375" style="1" customWidth="1"/>
    <col min="12" max="12" width="11.7109375" style="1" customWidth="1"/>
    <col min="13" max="16384" width="9.140625" style="1"/>
  </cols>
  <sheetData>
    <row r="3" spans="3:12" x14ac:dyDescent="0.25">
      <c r="G3" s="2" t="s">
        <v>11</v>
      </c>
    </row>
    <row r="4" spans="3:12" ht="16.5" x14ac:dyDescent="0.3">
      <c r="C4" s="2"/>
      <c r="D4" s="2" t="s">
        <v>3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4</v>
      </c>
      <c r="J4" s="2" t="s">
        <v>5</v>
      </c>
      <c r="K4" s="2" t="s">
        <v>6</v>
      </c>
      <c r="L4" s="2" t="s">
        <v>29</v>
      </c>
    </row>
    <row r="5" spans="3:12" x14ac:dyDescent="0.25">
      <c r="C5" s="2" t="s">
        <v>49</v>
      </c>
      <c r="D5" s="3">
        <f>Compressor!C29</f>
        <v>0.31094121599999996</v>
      </c>
      <c r="E5" s="3">
        <f>Compressor!D29</f>
        <v>0.31094121599999996</v>
      </c>
      <c r="F5" s="3">
        <f>Compressor!E29</f>
        <v>0.31094121599999996</v>
      </c>
      <c r="G5" s="4">
        <f>Compressor!F29</f>
        <v>1.7521537521599996E-2</v>
      </c>
      <c r="H5" s="3">
        <f>Compressor!G29</f>
        <v>2.4802134085848455</v>
      </c>
      <c r="I5" s="3">
        <f>Compressor!H29</f>
        <v>1.4467911550078265</v>
      </c>
      <c r="J5" s="3">
        <f>Compressor!I29</f>
        <v>0.7771335346899183</v>
      </c>
      <c r="K5" s="3">
        <f>Compressor!J29</f>
        <v>0.23975396282986838</v>
      </c>
      <c r="L5" s="3">
        <f>Compressor!K29</f>
        <v>3277.8386519999999</v>
      </c>
    </row>
    <row r="6" spans="3:12" x14ac:dyDescent="0.25">
      <c r="C6" s="2" t="s">
        <v>36</v>
      </c>
      <c r="D6" s="3">
        <f>Gen!C25</f>
        <v>0.14064273600000002</v>
      </c>
      <c r="E6" s="3">
        <f>Gen!D25</f>
        <v>0.14064273600000002</v>
      </c>
      <c r="F6" s="3">
        <f>Gen!E25</f>
        <v>0.14064273600000002</v>
      </c>
      <c r="G6" s="4">
        <f>Gen!F25</f>
        <v>7.9252181736000002E-3</v>
      </c>
      <c r="H6" s="3">
        <f>Gen!G25</f>
        <v>8.8714477832403715E-2</v>
      </c>
      <c r="I6" s="3">
        <f>Gen!H25</f>
        <v>0.44357238916201863</v>
      </c>
      <c r="J6" s="3">
        <f>Gen!I25</f>
        <v>0.88714477832403726</v>
      </c>
      <c r="K6" s="3">
        <f>Gen!J25</f>
        <v>0.74400007343999996</v>
      </c>
      <c r="L6" s="3">
        <f>Gen!K25</f>
        <v>1482.6088420000001</v>
      </c>
    </row>
    <row r="7" spans="3:12" x14ac:dyDescent="0.25">
      <c r="C7" s="2" t="s">
        <v>47</v>
      </c>
      <c r="D7" s="4">
        <f>Reboiler!C19</f>
        <v>1.2E-2</v>
      </c>
      <c r="E7" s="4">
        <f>Reboiler!D19</f>
        <v>1.2E-2</v>
      </c>
      <c r="F7" s="4">
        <f>Reboiler!E19</f>
        <v>1.2E-2</v>
      </c>
      <c r="G7" s="4">
        <f>Reboiler!F19</f>
        <v>1.0068093385214006E-3</v>
      </c>
      <c r="H7" s="3">
        <f>Reboiler!G19</f>
        <v>0.16780155642023342</v>
      </c>
      <c r="I7" s="3">
        <f>Reboiler!H19</f>
        <v>0.14095330739299608</v>
      </c>
      <c r="J7" s="3">
        <f>Reboiler!I19</f>
        <v>9.2290856031128389E-3</v>
      </c>
      <c r="K7" s="3"/>
      <c r="L7" s="3">
        <f>Reboiler!J19</f>
        <v>201.36186770428012</v>
      </c>
    </row>
    <row r="8" spans="3:12" x14ac:dyDescent="0.25">
      <c r="C8" s="2" t="s">
        <v>48</v>
      </c>
      <c r="D8" s="4">
        <f>Dehy!C19</f>
        <v>1.6E-2</v>
      </c>
      <c r="E8" s="4">
        <f>Dehy!D19</f>
        <v>1.6E-2</v>
      </c>
      <c r="F8" s="4">
        <f>Dehy!E19</f>
        <v>1.6E-2</v>
      </c>
      <c r="G8" s="4">
        <f>Dehy!F19</f>
        <v>1.3424124513618677E-3</v>
      </c>
      <c r="H8" s="3">
        <f>Dehy!G19</f>
        <v>0.13600000000000001</v>
      </c>
      <c r="I8" s="3">
        <f>Dehy!H19</f>
        <v>0.62</v>
      </c>
      <c r="J8" s="4">
        <f>Dehy!I19</f>
        <v>1.230544747081712E-2</v>
      </c>
      <c r="K8" s="3"/>
      <c r="L8" s="3">
        <f>Dehy!J19</f>
        <v>268.48249027237352</v>
      </c>
    </row>
    <row r="9" spans="3:12" x14ac:dyDescent="0.25">
      <c r="C9" s="2"/>
      <c r="D9" s="2"/>
      <c r="E9" s="2"/>
      <c r="F9" s="2"/>
      <c r="G9" s="4"/>
      <c r="H9" s="3"/>
      <c r="I9" s="3"/>
      <c r="J9" s="4"/>
      <c r="K9" s="3"/>
      <c r="L9" s="3"/>
    </row>
    <row r="10" spans="3:12" x14ac:dyDescent="0.25">
      <c r="C10" s="5"/>
      <c r="E10" s="5"/>
      <c r="F10" s="5"/>
      <c r="G10" s="5"/>
      <c r="H10" s="5"/>
      <c r="I10" s="5"/>
      <c r="J10" s="5"/>
      <c r="K10" s="5"/>
      <c r="L10" s="5"/>
    </row>
    <row r="11" spans="3:12" x14ac:dyDescent="0.25">
      <c r="C11" s="2" t="s">
        <v>24</v>
      </c>
      <c r="D11" s="3">
        <f>SUM(D5:D9)</f>
        <v>0.47958395200000004</v>
      </c>
      <c r="E11" s="3">
        <f>SUM(E5:E9)</f>
        <v>0.47958395200000004</v>
      </c>
      <c r="F11" s="3">
        <f>SUM(F5:F9)</f>
        <v>0.47958395200000004</v>
      </c>
      <c r="G11" s="4">
        <f>SUM(G5:G9)</f>
        <v>2.7795977485083265E-2</v>
      </c>
      <c r="H11" s="3">
        <f>SUM(H5:H9)</f>
        <v>2.8727294428374828</v>
      </c>
      <c r="I11" s="3">
        <f>SUM(I5:I9)</f>
        <v>2.6513168515628416</v>
      </c>
      <c r="J11" s="3">
        <f>SUM(J5:J9)</f>
        <v>1.6858128460878854</v>
      </c>
      <c r="K11" s="3">
        <f>SUM(K5:K9)</f>
        <v>0.98375403626986835</v>
      </c>
      <c r="L11" s="3">
        <f>SUM(L5:L9)</f>
        <v>5230.2918519766536</v>
      </c>
    </row>
    <row r="15" spans="3:12" x14ac:dyDescent="0.25">
      <c r="G15" s="2" t="s">
        <v>12</v>
      </c>
    </row>
    <row r="16" spans="3:12" ht="16.5" x14ac:dyDescent="0.3">
      <c r="C16" s="2"/>
      <c r="D16" s="2" t="s">
        <v>3</v>
      </c>
      <c r="E16" s="2" t="s">
        <v>25</v>
      </c>
      <c r="F16" s="2" t="s">
        <v>26</v>
      </c>
      <c r="G16" s="2" t="s">
        <v>27</v>
      </c>
      <c r="H16" s="2" t="s">
        <v>28</v>
      </c>
      <c r="I16" s="2" t="s">
        <v>4</v>
      </c>
      <c r="J16" s="2" t="s">
        <v>5</v>
      </c>
      <c r="K16" s="2" t="s">
        <v>6</v>
      </c>
      <c r="L16" s="2" t="s">
        <v>29</v>
      </c>
    </row>
    <row r="17" spans="3:12" x14ac:dyDescent="0.25">
      <c r="C17" s="2" t="s">
        <v>49</v>
      </c>
      <c r="D17" s="3">
        <f>Compressor!C37</f>
        <v>1.3619225260799999</v>
      </c>
      <c r="E17" s="3">
        <f>Compressor!D37</f>
        <v>1.3619225260799999</v>
      </c>
      <c r="F17" s="3">
        <f>Compressor!E37</f>
        <v>1.3619225260799999</v>
      </c>
      <c r="G17" s="4">
        <f>Compressor!F37</f>
        <v>7.6744334344607978E-2</v>
      </c>
      <c r="H17" s="3">
        <f>Compressor!G37</f>
        <v>10.863334729601624</v>
      </c>
      <c r="I17" s="3">
        <f>Compressor!H37</f>
        <v>6.3369452589342803</v>
      </c>
      <c r="J17" s="3">
        <f>Compressor!I37</f>
        <v>3.4038448819418421</v>
      </c>
      <c r="K17" s="3">
        <f>Compressor!J37</f>
        <v>1.0501223571948235</v>
      </c>
      <c r="L17" s="3">
        <f>Compressor!K37</f>
        <v>14356.93329576</v>
      </c>
    </row>
    <row r="18" spans="3:12" x14ac:dyDescent="0.25">
      <c r="C18" s="2" t="s">
        <v>36</v>
      </c>
      <c r="D18" s="3">
        <f>Gen!C28</f>
        <v>0.61601518368000008</v>
      </c>
      <c r="E18" s="3">
        <f>Gen!D28</f>
        <v>0.61601518368000008</v>
      </c>
      <c r="F18" s="3">
        <f>Gen!E28</f>
        <v>0.61601518368000008</v>
      </c>
      <c r="G18" s="4">
        <f>Gen!F28</f>
        <v>3.4712455600368002E-2</v>
      </c>
      <c r="H18" s="3">
        <f>Gen!G28</f>
        <v>0.38856941290592828</v>
      </c>
      <c r="I18" s="3">
        <f>Gen!H28</f>
        <v>1.9428470645296416</v>
      </c>
      <c r="J18" s="3">
        <f>Gen!I28</f>
        <v>3.8856941290592832</v>
      </c>
      <c r="K18" s="3">
        <f>Gen!J28</f>
        <v>3.2587203216671998</v>
      </c>
      <c r="L18" s="3">
        <f>Gen!K28</f>
        <v>6493.8267279600004</v>
      </c>
    </row>
    <row r="19" spans="3:12" x14ac:dyDescent="0.25">
      <c r="C19" s="2" t="s">
        <v>47</v>
      </c>
      <c r="D19" s="3">
        <f>Reboiler!C21</f>
        <v>5.2560000000000003E-2</v>
      </c>
      <c r="E19" s="3">
        <f>Reboiler!D21</f>
        <v>5.2560000000000003E-2</v>
      </c>
      <c r="F19" s="3">
        <f>Reboiler!E21</f>
        <v>5.2560000000000003E-2</v>
      </c>
      <c r="G19" s="20">
        <f>Reboiler!F21</f>
        <v>4.4098249027237349E-3</v>
      </c>
      <c r="H19" s="3">
        <f>Reboiler!G21</f>
        <v>0.7349708171206224</v>
      </c>
      <c r="I19" s="3">
        <f>Reboiler!H21</f>
        <v>0.61737548638132278</v>
      </c>
      <c r="J19" s="3">
        <f>Reboiler!I21</f>
        <v>4.042339494163423E-2</v>
      </c>
      <c r="K19" s="3"/>
      <c r="L19" s="3">
        <f>Reboiler!J21</f>
        <v>881.96498054474694</v>
      </c>
    </row>
    <row r="20" spans="3:12" x14ac:dyDescent="0.25">
      <c r="C20" s="2" t="s">
        <v>48</v>
      </c>
      <c r="D20" s="3">
        <f>Dehy!C21</f>
        <v>7.0080000000000003E-2</v>
      </c>
      <c r="E20" s="3">
        <f>Dehy!D21</f>
        <v>7.0080000000000003E-2</v>
      </c>
      <c r="F20" s="3">
        <f>Dehy!E21</f>
        <v>7.0080000000000003E-2</v>
      </c>
      <c r="G20" s="4">
        <f>Dehy!F21</f>
        <v>5.8797665369649801E-3</v>
      </c>
      <c r="H20" s="3">
        <f>Dehy!G21</f>
        <v>0.59567999999999999</v>
      </c>
      <c r="I20" s="3">
        <f>Dehy!H21</f>
        <v>2.7155999999999998</v>
      </c>
      <c r="J20" s="3">
        <f>Dehy!I21</f>
        <v>5.3897859922178985E-2</v>
      </c>
      <c r="K20" s="3"/>
      <c r="L20" s="3">
        <f>Dehy!J21</f>
        <v>1175.9533073929961</v>
      </c>
    </row>
    <row r="21" spans="3:12" x14ac:dyDescent="0.25">
      <c r="C21" s="2"/>
      <c r="D21" s="3"/>
      <c r="E21" s="3"/>
      <c r="F21" s="3"/>
      <c r="G21" s="4"/>
      <c r="H21" s="3"/>
      <c r="I21" s="3"/>
      <c r="J21" s="3"/>
      <c r="K21" s="2"/>
      <c r="L21" s="3"/>
    </row>
    <row r="22" spans="3:12" x14ac:dyDescent="0.25">
      <c r="C22" s="5"/>
      <c r="E22" s="5"/>
      <c r="F22" s="5"/>
      <c r="G22" s="5"/>
      <c r="H22" s="5"/>
      <c r="I22" s="5"/>
      <c r="J22" s="5"/>
      <c r="K22" s="5"/>
      <c r="L22" s="5"/>
    </row>
    <row r="23" spans="3:12" x14ac:dyDescent="0.25">
      <c r="C23" s="2" t="s">
        <v>24</v>
      </c>
      <c r="D23" s="3">
        <f>SUM(D17:D21)</f>
        <v>2.10057770976</v>
      </c>
      <c r="E23" s="3">
        <f>SUM(E17:E21)</f>
        <v>2.10057770976</v>
      </c>
      <c r="F23" s="3">
        <f>SUM(F17:F21)</f>
        <v>2.10057770976</v>
      </c>
      <c r="G23" s="4">
        <f>SUM(G17:G21)</f>
        <v>0.1217463813846647</v>
      </c>
      <c r="H23" s="3">
        <f>SUM(H17:H21)</f>
        <v>12.582554959628174</v>
      </c>
      <c r="I23" s="3">
        <f>SUM(I17:I21)</f>
        <v>11.612767809845247</v>
      </c>
      <c r="J23" s="3">
        <f>SUM(J17:J21)</f>
        <v>7.3838602658649384</v>
      </c>
      <c r="K23" s="3">
        <f>SUM(K17:K21)</f>
        <v>4.3088426788620229</v>
      </c>
      <c r="L23" s="3">
        <f>SUM(L17:L21)</f>
        <v>22908.678311657746</v>
      </c>
    </row>
    <row r="26" spans="3:12" x14ac:dyDescent="0.25">
      <c r="C26" s="5"/>
      <c r="D26" s="1"/>
      <c r="G26" s="2" t="s">
        <v>11</v>
      </c>
    </row>
    <row r="27" spans="3:12" ht="16.5" x14ac:dyDescent="0.3">
      <c r="C27" s="2"/>
      <c r="D27" s="2" t="s">
        <v>3</v>
      </c>
      <c r="E27" s="2" t="s">
        <v>25</v>
      </c>
      <c r="F27" s="2" t="s">
        <v>30</v>
      </c>
      <c r="G27" s="2" t="s">
        <v>27</v>
      </c>
      <c r="H27" s="2" t="s">
        <v>28</v>
      </c>
      <c r="I27" s="2" t="s">
        <v>4</v>
      </c>
      <c r="J27" s="2" t="s">
        <v>5</v>
      </c>
      <c r="K27" s="2" t="s">
        <v>29</v>
      </c>
    </row>
    <row r="28" spans="3:12" x14ac:dyDescent="0.25">
      <c r="C28" s="2" t="s">
        <v>48</v>
      </c>
      <c r="D28" s="4">
        <f>D8</f>
        <v>1.6E-2</v>
      </c>
      <c r="E28" s="4">
        <f>E8</f>
        <v>1.6E-2</v>
      </c>
      <c r="F28" s="4">
        <f>F8</f>
        <v>1.6E-2</v>
      </c>
      <c r="G28" s="4">
        <f>G8</f>
        <v>1.3424124513618677E-3</v>
      </c>
      <c r="H28" s="3">
        <f>H8</f>
        <v>0.13600000000000001</v>
      </c>
      <c r="I28" s="3">
        <f>I8</f>
        <v>0.62</v>
      </c>
      <c r="J28" s="18">
        <f>J8</f>
        <v>1.230544747081712E-2</v>
      </c>
      <c r="K28" s="3">
        <f>L8</f>
        <v>268.48249027237352</v>
      </c>
    </row>
    <row r="29" spans="3:12" x14ac:dyDescent="0.25">
      <c r="C29" s="2" t="s">
        <v>47</v>
      </c>
      <c r="D29" s="4">
        <f>D7</f>
        <v>1.2E-2</v>
      </c>
      <c r="E29" s="4">
        <f>E7</f>
        <v>1.2E-2</v>
      </c>
      <c r="F29" s="4">
        <f>F7</f>
        <v>1.2E-2</v>
      </c>
      <c r="G29" s="4">
        <f>G7</f>
        <v>1.0068093385214006E-3</v>
      </c>
      <c r="H29" s="3">
        <f>H7</f>
        <v>0.16780155642023342</v>
      </c>
      <c r="I29" s="3">
        <f>I7</f>
        <v>0.14095330739299608</v>
      </c>
      <c r="J29" s="3">
        <f>J7</f>
        <v>9.2290856031128389E-3</v>
      </c>
      <c r="K29" s="3">
        <f>L7</f>
        <v>201.36186770428012</v>
      </c>
    </row>
    <row r="30" spans="3:12" x14ac:dyDescent="0.25">
      <c r="C30" s="2" t="s">
        <v>24</v>
      </c>
      <c r="D30" s="3">
        <f>SUM(D28:D29)</f>
        <v>2.8000000000000001E-2</v>
      </c>
      <c r="E30" s="3">
        <f>SUM(E28:E29)</f>
        <v>2.8000000000000001E-2</v>
      </c>
      <c r="F30" s="3">
        <f>SUM(F28:F29)</f>
        <v>2.8000000000000001E-2</v>
      </c>
      <c r="G30" s="4">
        <f>SUM(G28:G29)</f>
        <v>2.3492217898832685E-3</v>
      </c>
      <c r="H30" s="3">
        <f>SUM(H28:H29)</f>
        <v>0.30380155642023343</v>
      </c>
      <c r="I30" s="3">
        <f>SUM(I28:I29)</f>
        <v>0.76095330739299605</v>
      </c>
      <c r="J30" s="18">
        <f>SUM(J28:J29)</f>
        <v>2.1534533073929961E-2</v>
      </c>
      <c r="K30" s="3">
        <f>SUM(K28:K29)</f>
        <v>469.84435797665367</v>
      </c>
    </row>
    <row r="31" spans="3:12" x14ac:dyDescent="0.25">
      <c r="C31" s="8"/>
      <c r="D31" s="10"/>
      <c r="E31" s="10"/>
      <c r="F31" s="10"/>
      <c r="G31" s="10"/>
      <c r="H31" s="9"/>
      <c r="I31" s="9"/>
      <c r="J31" s="26"/>
      <c r="K31" s="9"/>
    </row>
    <row r="32" spans="3:12" x14ac:dyDescent="0.25">
      <c r="C32" s="13"/>
      <c r="D32" s="15"/>
      <c r="E32" s="15"/>
      <c r="F32" s="15"/>
      <c r="G32" s="4" t="s">
        <v>12</v>
      </c>
      <c r="H32" s="14"/>
      <c r="I32" s="14"/>
      <c r="J32" s="27"/>
      <c r="K32" s="14"/>
    </row>
    <row r="33" spans="3:11" x14ac:dyDescent="0.25">
      <c r="C33" s="12" t="s">
        <v>48</v>
      </c>
      <c r="D33" s="25">
        <f>D20</f>
        <v>7.0080000000000003E-2</v>
      </c>
      <c r="E33" s="25">
        <f>E20</f>
        <v>7.0080000000000003E-2</v>
      </c>
      <c r="F33" s="25">
        <f>F20</f>
        <v>7.0080000000000003E-2</v>
      </c>
      <c r="G33" s="24">
        <f>G20</f>
        <v>5.8797665369649801E-3</v>
      </c>
      <c r="H33" s="25">
        <f>H20</f>
        <v>0.59567999999999999</v>
      </c>
      <c r="I33" s="25">
        <f>I20</f>
        <v>2.7155999999999998</v>
      </c>
      <c r="J33" s="24">
        <f>J20</f>
        <v>5.3897859922178985E-2</v>
      </c>
      <c r="K33" s="25">
        <f>L20</f>
        <v>1175.9533073929961</v>
      </c>
    </row>
    <row r="34" spans="3:11" x14ac:dyDescent="0.25">
      <c r="C34" s="2" t="s">
        <v>47</v>
      </c>
      <c r="D34" s="3">
        <f>D19</f>
        <v>5.2560000000000003E-2</v>
      </c>
      <c r="E34" s="3">
        <f>E19</f>
        <v>5.2560000000000003E-2</v>
      </c>
      <c r="F34" s="3">
        <f>F19</f>
        <v>5.2560000000000003E-2</v>
      </c>
      <c r="G34" s="20">
        <f>G19</f>
        <v>4.4098249027237349E-3</v>
      </c>
      <c r="H34" s="3">
        <f>H19</f>
        <v>0.7349708171206224</v>
      </c>
      <c r="I34" s="3">
        <f>I19</f>
        <v>0.61737548638132278</v>
      </c>
      <c r="J34" s="3">
        <f>J19</f>
        <v>4.042339494163423E-2</v>
      </c>
      <c r="K34" s="3">
        <f>L19</f>
        <v>881.96498054474694</v>
      </c>
    </row>
    <row r="35" spans="3:11" x14ac:dyDescent="0.25">
      <c r="C35" s="2" t="s">
        <v>24</v>
      </c>
      <c r="D35" s="3">
        <f>SUM(D33:D34)</f>
        <v>0.12264</v>
      </c>
      <c r="E35" s="3">
        <f>SUM(E33:E34)</f>
        <v>0.12264</v>
      </c>
      <c r="F35" s="3">
        <f>SUM(F33:F34)</f>
        <v>0.12264</v>
      </c>
      <c r="G35" s="3">
        <f>SUM(G33:G34)</f>
        <v>1.0289591439688715E-2</v>
      </c>
      <c r="H35" s="3">
        <f>SUM(H33:H34)</f>
        <v>1.3306508171206224</v>
      </c>
      <c r="I35" s="3">
        <f>SUM(I33:I34)</f>
        <v>3.3329754863813226</v>
      </c>
      <c r="J35" s="3">
        <f>SUM(J33:J34)</f>
        <v>9.4321254863813209E-2</v>
      </c>
      <c r="K35" s="3">
        <f>SUM(K33:K34)</f>
        <v>2057.9182879377431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9EEA4-9E96-4A4C-9D30-EB641FEE072D}">
  <dimension ref="B2:V37"/>
  <sheetViews>
    <sheetView topLeftCell="A22" zoomScale="150" zoomScaleNormal="150" workbookViewId="0">
      <selection activeCell="F37" sqref="F37"/>
    </sheetView>
  </sheetViews>
  <sheetFormatPr defaultRowHeight="15" x14ac:dyDescent="0.25"/>
  <cols>
    <col min="1" max="1" width="9.140625" style="1"/>
    <col min="2" max="2" width="10.7109375" style="5" customWidth="1"/>
    <col min="3" max="3" width="9.28515625" style="5" bestFit="1" customWidth="1"/>
    <col min="4" max="4" width="11.42578125" style="5" customWidth="1"/>
    <col min="5" max="5" width="11.28515625" style="5" bestFit="1" customWidth="1"/>
    <col min="6" max="6" width="10.7109375" style="1" customWidth="1"/>
    <col min="7" max="11" width="10.7109375" style="5" customWidth="1"/>
    <col min="12" max="12" width="4.7109375" style="5" bestFit="1" customWidth="1"/>
    <col min="13" max="13" width="4.5703125" style="5" bestFit="1" customWidth="1"/>
    <col min="14" max="14" width="5.5703125" style="5" bestFit="1" customWidth="1"/>
    <col min="15" max="15" width="6.28515625" style="5" bestFit="1" customWidth="1"/>
    <col min="16" max="16" width="5.7109375" style="5" bestFit="1" customWidth="1"/>
    <col min="17" max="17" width="5.140625" style="1" bestFit="1" customWidth="1"/>
    <col min="18" max="18" width="4.5703125" style="1" bestFit="1" customWidth="1"/>
    <col min="19" max="19" width="6.42578125" style="1" bestFit="1" customWidth="1"/>
    <col min="20" max="20" width="7.140625" style="1" bestFit="1" customWidth="1"/>
    <col min="21" max="21" width="7.7109375" style="1" bestFit="1" customWidth="1"/>
    <col min="22" max="16384" width="9.140625" style="1"/>
  </cols>
  <sheetData>
    <row r="2" spans="2:22" x14ac:dyDescent="0.25">
      <c r="B2" s="5" t="s">
        <v>0</v>
      </c>
      <c r="D2" s="5" t="s">
        <v>34</v>
      </c>
    </row>
    <row r="3" spans="2:22" x14ac:dyDescent="0.25">
      <c r="C3" s="5">
        <v>1875</v>
      </c>
      <c r="D3" s="5" t="s">
        <v>1</v>
      </c>
    </row>
    <row r="4" spans="2:22" x14ac:dyDescent="0.25">
      <c r="C4" s="5">
        <v>8760</v>
      </c>
      <c r="D4" s="5" t="s">
        <v>2</v>
      </c>
    </row>
    <row r="5" spans="2:22" x14ac:dyDescent="0.25">
      <c r="B5" s="5" t="s">
        <v>13</v>
      </c>
      <c r="C5" s="5">
        <v>12603</v>
      </c>
      <c r="D5" s="5" t="s">
        <v>31</v>
      </c>
    </row>
    <row r="6" spans="2:22" x14ac:dyDescent="0.25">
      <c r="B6" s="5" t="s">
        <v>10</v>
      </c>
      <c r="C6" s="5">
        <v>1028</v>
      </c>
      <c r="D6" s="5" t="s">
        <v>9</v>
      </c>
    </row>
    <row r="8" spans="2:22" x14ac:dyDescent="0.25">
      <c r="B8" s="5" t="s">
        <v>13</v>
      </c>
      <c r="C8" s="5">
        <f>C5*C6</f>
        <v>12955884</v>
      </c>
      <c r="D8" s="5" t="s">
        <v>14</v>
      </c>
    </row>
    <row r="9" spans="2:22" x14ac:dyDescent="0.25">
      <c r="C9" s="5">
        <f>C8/1000000</f>
        <v>12.955883999999999</v>
      </c>
      <c r="D9" s="5" t="s">
        <v>19</v>
      </c>
    </row>
    <row r="10" spans="2:22" x14ac:dyDescent="0.25">
      <c r="C10" s="5">
        <v>453.59</v>
      </c>
      <c r="D10" s="5" t="s">
        <v>20</v>
      </c>
    </row>
    <row r="11" spans="2:22" x14ac:dyDescent="0.25">
      <c r="D11" s="1"/>
      <c r="E11" s="5" t="s">
        <v>21</v>
      </c>
      <c r="K11" s="8"/>
      <c r="L11" s="8"/>
      <c r="M11" s="8"/>
      <c r="N11" s="8"/>
      <c r="O11" s="8"/>
      <c r="P11" s="8"/>
      <c r="Q11" s="11"/>
      <c r="R11" s="11"/>
      <c r="S11" s="11"/>
      <c r="T11" s="11"/>
      <c r="U11" s="11"/>
      <c r="V11" s="11"/>
    </row>
    <row r="12" spans="2:22" x14ac:dyDescent="0.25"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1"/>
    </row>
    <row r="13" spans="2:22" x14ac:dyDescent="0.25">
      <c r="B13" s="2" t="s">
        <v>3</v>
      </c>
      <c r="C13" s="2">
        <v>1.2E-2</v>
      </c>
      <c r="D13" s="2" t="s">
        <v>7</v>
      </c>
      <c r="E13" s="2" t="s">
        <v>8</v>
      </c>
      <c r="G13" s="8"/>
      <c r="H13" s="8"/>
      <c r="I13" s="8"/>
      <c r="J13" s="8"/>
      <c r="K13" s="8"/>
      <c r="L13" s="8"/>
      <c r="M13" s="9"/>
      <c r="N13" s="9"/>
      <c r="O13" s="9"/>
      <c r="P13" s="10"/>
      <c r="Q13" s="9"/>
      <c r="R13" s="9"/>
      <c r="S13" s="9"/>
      <c r="T13" s="9"/>
      <c r="U13" s="9"/>
      <c r="V13" s="11"/>
    </row>
    <row r="14" spans="2:22" ht="16.5" x14ac:dyDescent="0.3">
      <c r="B14" s="2" t="s">
        <v>25</v>
      </c>
      <c r="C14" s="2">
        <v>1.2E-2</v>
      </c>
      <c r="D14" s="2" t="s">
        <v>7</v>
      </c>
      <c r="E14" s="2" t="s">
        <v>8</v>
      </c>
      <c r="G14" s="8"/>
      <c r="H14" s="9"/>
      <c r="I14" s="9"/>
      <c r="J14" s="9"/>
      <c r="K14" s="10"/>
      <c r="L14" s="8"/>
      <c r="M14" s="8"/>
      <c r="N14" s="8"/>
      <c r="O14" s="8"/>
      <c r="P14" s="8"/>
      <c r="Q14" s="8"/>
      <c r="R14" s="8"/>
      <c r="S14" s="8"/>
      <c r="T14" s="8"/>
      <c r="U14" s="8"/>
      <c r="V14" s="11"/>
    </row>
    <row r="15" spans="2:22" ht="16.5" x14ac:dyDescent="0.3">
      <c r="B15" s="2" t="s">
        <v>30</v>
      </c>
      <c r="C15" s="2">
        <v>1.2E-2</v>
      </c>
      <c r="D15" s="2" t="s">
        <v>7</v>
      </c>
      <c r="E15" s="2" t="s">
        <v>8</v>
      </c>
      <c r="G15" s="8"/>
      <c r="H15" s="8"/>
      <c r="I15" s="8"/>
      <c r="J15" s="8"/>
      <c r="K15" s="8"/>
      <c r="L15" s="8"/>
      <c r="M15" s="9"/>
      <c r="N15" s="9"/>
      <c r="O15" s="9"/>
      <c r="P15" s="9"/>
      <c r="Q15" s="9"/>
      <c r="R15" s="9"/>
      <c r="S15" s="9"/>
      <c r="T15" s="9"/>
      <c r="U15" s="9"/>
      <c r="V15" s="11"/>
    </row>
    <row r="16" spans="2:22" ht="16.5" x14ac:dyDescent="0.3">
      <c r="B16" s="2" t="s">
        <v>27</v>
      </c>
      <c r="C16" s="2">
        <v>5.8799999999999998E-4</v>
      </c>
      <c r="D16" s="2" t="s">
        <v>7</v>
      </c>
      <c r="E16" s="2" t="s">
        <v>18</v>
      </c>
      <c r="G16" s="8"/>
      <c r="H16" s="11"/>
      <c r="I16" s="8"/>
      <c r="J16" s="8"/>
      <c r="K16" s="8"/>
      <c r="L16" s="8"/>
      <c r="M16" s="8"/>
      <c r="N16" s="8"/>
      <c r="O16" s="8"/>
      <c r="P16" s="8"/>
      <c r="Q16" s="8"/>
      <c r="R16" s="11"/>
      <c r="S16" s="11"/>
      <c r="T16" s="11"/>
      <c r="U16" s="11"/>
      <c r="V16" s="11"/>
    </row>
    <row r="17" spans="2:16" ht="16.5" x14ac:dyDescent="0.3">
      <c r="B17" s="2" t="s">
        <v>28</v>
      </c>
      <c r="C17" s="2">
        <v>0.3</v>
      </c>
      <c r="D17" s="2" t="s">
        <v>15</v>
      </c>
      <c r="E17" s="2" t="s">
        <v>17</v>
      </c>
      <c r="G17" s="8"/>
      <c r="H17" s="9"/>
      <c r="I17" s="9"/>
      <c r="J17" s="9"/>
      <c r="K17" s="9"/>
      <c r="L17" s="9"/>
      <c r="M17" s="9"/>
      <c r="N17" s="9"/>
      <c r="O17" s="9"/>
      <c r="P17" s="9"/>
    </row>
    <row r="18" spans="2:16" x14ac:dyDescent="0.25">
      <c r="B18" s="2" t="s">
        <v>4</v>
      </c>
      <c r="C18" s="2">
        <v>0.17499999999999999</v>
      </c>
      <c r="D18" s="2" t="s">
        <v>15</v>
      </c>
      <c r="E18" s="2" t="s">
        <v>16</v>
      </c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2:16" x14ac:dyDescent="0.25">
      <c r="B19" s="2" t="s">
        <v>5</v>
      </c>
      <c r="C19" s="2">
        <v>9.4E-2</v>
      </c>
      <c r="D19" s="2" t="s">
        <v>15</v>
      </c>
      <c r="E19" s="2" t="s">
        <v>16</v>
      </c>
    </row>
    <row r="20" spans="2:16" x14ac:dyDescent="0.25">
      <c r="B20" s="2" t="s">
        <v>6</v>
      </c>
      <c r="C20" s="2">
        <v>2.9000000000000001E-2</v>
      </c>
      <c r="D20" s="2" t="s">
        <v>15</v>
      </c>
      <c r="E20" s="2" t="s">
        <v>16</v>
      </c>
    </row>
    <row r="21" spans="2:16" ht="16.5" x14ac:dyDescent="0.3">
      <c r="B21" s="2" t="s">
        <v>29</v>
      </c>
      <c r="C21" s="2">
        <v>110</v>
      </c>
      <c r="D21" s="2" t="s">
        <v>7</v>
      </c>
      <c r="E21" s="2" t="s">
        <v>18</v>
      </c>
    </row>
    <row r="22" spans="2:16" ht="16.5" x14ac:dyDescent="0.3">
      <c r="B22" s="8"/>
      <c r="C22" s="8"/>
      <c r="D22" s="8"/>
      <c r="E22" s="8"/>
    </row>
    <row r="23" spans="2:16" ht="16.5" x14ac:dyDescent="0.3">
      <c r="B23" s="8"/>
      <c r="C23" s="8"/>
      <c r="D23" s="8"/>
      <c r="E23" s="8"/>
    </row>
    <row r="24" spans="2:16" x14ac:dyDescent="0.25">
      <c r="E24" s="2" t="s">
        <v>11</v>
      </c>
    </row>
    <row r="25" spans="2:16" ht="16.5" x14ac:dyDescent="0.3">
      <c r="B25" s="2"/>
      <c r="C25" s="2" t="s">
        <v>3</v>
      </c>
      <c r="D25" s="2" t="s">
        <v>25</v>
      </c>
      <c r="E25" s="2" t="s">
        <v>26</v>
      </c>
      <c r="F25" s="2" t="s">
        <v>27</v>
      </c>
      <c r="G25" s="2" t="s">
        <v>28</v>
      </c>
      <c r="H25" s="2" t="s">
        <v>4</v>
      </c>
      <c r="I25" s="2" t="s">
        <v>5</v>
      </c>
      <c r="J25" s="2" t="s">
        <v>6</v>
      </c>
      <c r="K25" s="2" t="s">
        <v>29</v>
      </c>
    </row>
    <row r="26" spans="2:16" x14ac:dyDescent="0.25">
      <c r="B26" s="2" t="s">
        <v>32</v>
      </c>
      <c r="C26" s="3">
        <f>C13*C9</f>
        <v>0.15547060799999998</v>
      </c>
      <c r="D26" s="3">
        <f>C14*C9</f>
        <v>0.15547060799999998</v>
      </c>
      <c r="E26" s="3">
        <f>C15*C9</f>
        <v>0.15547060799999998</v>
      </c>
      <c r="F26" s="3">
        <f>C16*C9*1.15</f>
        <v>8.760768760799998E-3</v>
      </c>
      <c r="G26" s="3">
        <f>C17*C3/C10</f>
        <v>1.2401067042924228</v>
      </c>
      <c r="H26" s="3">
        <f>C18*C3/C10</f>
        <v>0.72339557750391326</v>
      </c>
      <c r="I26" s="3">
        <f>C19*C3/C10</f>
        <v>0.38856676734495915</v>
      </c>
      <c r="J26" s="3">
        <f>C20*C3/C10</f>
        <v>0.11987698141493419</v>
      </c>
      <c r="K26" s="3">
        <f>C21*C9*1.15</f>
        <v>1638.919326</v>
      </c>
    </row>
    <row r="27" spans="2:16" x14ac:dyDescent="0.25">
      <c r="B27" s="2" t="s">
        <v>33</v>
      </c>
      <c r="C27" s="3">
        <f>C13*C9</f>
        <v>0.15547060799999998</v>
      </c>
      <c r="D27" s="3">
        <f>C14*C9</f>
        <v>0.15547060799999998</v>
      </c>
      <c r="E27" s="3">
        <f>C15*C9</f>
        <v>0.15547060799999998</v>
      </c>
      <c r="F27" s="3">
        <f>C16*C9*1.15</f>
        <v>8.760768760799998E-3</v>
      </c>
      <c r="G27" s="3">
        <f>C17*C3/C10</f>
        <v>1.2401067042924228</v>
      </c>
      <c r="H27" s="3">
        <f>C18*C3/C10</f>
        <v>0.72339557750391326</v>
      </c>
      <c r="I27" s="3">
        <f>C19*C3/C10</f>
        <v>0.38856676734495915</v>
      </c>
      <c r="J27" s="3">
        <f>C20*C3/C10</f>
        <v>0.11987698141493419</v>
      </c>
      <c r="K27" s="3">
        <f>C21*C9*1.15</f>
        <v>1638.919326</v>
      </c>
    </row>
    <row r="28" spans="2:16" x14ac:dyDescent="0.25">
      <c r="B28" s="2"/>
      <c r="C28" s="3"/>
      <c r="D28" s="3"/>
      <c r="E28" s="3"/>
      <c r="F28" s="4"/>
      <c r="G28" s="3"/>
      <c r="H28" s="3"/>
      <c r="I28" s="3"/>
      <c r="J28" s="3"/>
      <c r="K28" s="3"/>
    </row>
    <row r="29" spans="2:16" x14ac:dyDescent="0.25">
      <c r="B29" s="2" t="s">
        <v>24</v>
      </c>
      <c r="C29" s="3">
        <f t="shared" ref="C29:K29" si="0">SUM(C26:C28)</f>
        <v>0.31094121599999996</v>
      </c>
      <c r="D29" s="3">
        <f t="shared" si="0"/>
        <v>0.31094121599999996</v>
      </c>
      <c r="E29" s="3">
        <f t="shared" si="0"/>
        <v>0.31094121599999996</v>
      </c>
      <c r="F29" s="4">
        <f t="shared" si="0"/>
        <v>1.7521537521599996E-2</v>
      </c>
      <c r="G29" s="3">
        <f t="shared" si="0"/>
        <v>2.4802134085848455</v>
      </c>
      <c r="H29" s="3">
        <f t="shared" si="0"/>
        <v>1.4467911550078265</v>
      </c>
      <c r="I29" s="3">
        <f t="shared" si="0"/>
        <v>0.7771335346899183</v>
      </c>
      <c r="J29" s="3">
        <f t="shared" si="0"/>
        <v>0.23975396282986838</v>
      </c>
      <c r="K29" s="3">
        <f t="shared" si="0"/>
        <v>3277.8386519999999</v>
      </c>
    </row>
    <row r="30" spans="2:16" x14ac:dyDescent="0.25">
      <c r="B30" s="8"/>
      <c r="C30" s="9"/>
      <c r="D30" s="9"/>
      <c r="E30" s="9"/>
      <c r="F30" s="10"/>
      <c r="G30" s="9"/>
      <c r="H30" s="9"/>
      <c r="I30" s="9"/>
      <c r="J30" s="9"/>
      <c r="K30" s="9"/>
    </row>
    <row r="31" spans="2:16" x14ac:dyDescent="0.25">
      <c r="B31" s="8"/>
      <c r="C31" s="9"/>
      <c r="D31" s="9"/>
      <c r="E31" s="9"/>
      <c r="F31" s="10"/>
      <c r="G31" s="9"/>
      <c r="H31" s="9"/>
      <c r="I31" s="9"/>
      <c r="J31" s="9"/>
      <c r="K31" s="9"/>
    </row>
    <row r="32" spans="2:16" x14ac:dyDescent="0.25">
      <c r="B32" s="13"/>
      <c r="C32" s="14"/>
      <c r="D32" s="14"/>
      <c r="E32" s="2" t="s">
        <v>12</v>
      </c>
      <c r="F32" s="15"/>
      <c r="G32" s="14"/>
      <c r="H32" s="14"/>
      <c r="I32" s="14"/>
      <c r="J32" s="14"/>
      <c r="K32" s="14"/>
    </row>
    <row r="33" spans="2:11" ht="16.5" x14ac:dyDescent="0.3">
      <c r="B33" s="12"/>
      <c r="C33" s="12" t="s">
        <v>3</v>
      </c>
      <c r="D33" s="12" t="s">
        <v>25</v>
      </c>
      <c r="E33" s="12" t="s">
        <v>26</v>
      </c>
      <c r="F33" s="12" t="s">
        <v>27</v>
      </c>
      <c r="G33" s="12" t="s">
        <v>28</v>
      </c>
      <c r="H33" s="12" t="s">
        <v>4</v>
      </c>
      <c r="I33" s="12" t="s">
        <v>5</v>
      </c>
      <c r="J33" s="12" t="s">
        <v>6</v>
      </c>
      <c r="K33" s="12" t="s">
        <v>29</v>
      </c>
    </row>
    <row r="34" spans="2:11" x14ac:dyDescent="0.25">
      <c r="B34" s="2" t="s">
        <v>32</v>
      </c>
      <c r="C34" s="3">
        <f>C26*4.38</f>
        <v>0.68096126303999993</v>
      </c>
      <c r="D34" s="3">
        <f t="shared" ref="D34:K34" si="1">D26*4.38</f>
        <v>0.68096126303999993</v>
      </c>
      <c r="E34" s="3">
        <f t="shared" si="1"/>
        <v>0.68096126303999993</v>
      </c>
      <c r="F34" s="3">
        <f t="shared" si="1"/>
        <v>3.8372167172303989E-2</v>
      </c>
      <c r="G34" s="3">
        <f t="shared" si="1"/>
        <v>5.4316673648008118</v>
      </c>
      <c r="H34" s="3">
        <f t="shared" si="1"/>
        <v>3.1684726294671401</v>
      </c>
      <c r="I34" s="3">
        <f t="shared" si="1"/>
        <v>1.701922440970921</v>
      </c>
      <c r="J34" s="3">
        <f t="shared" si="1"/>
        <v>0.52506117859741175</v>
      </c>
      <c r="K34" s="3">
        <f t="shared" si="1"/>
        <v>7178.46664788</v>
      </c>
    </row>
    <row r="35" spans="2:11" x14ac:dyDescent="0.25">
      <c r="B35" s="2" t="s">
        <v>33</v>
      </c>
      <c r="C35" s="3">
        <f>C27*4.38</f>
        <v>0.68096126303999993</v>
      </c>
      <c r="D35" s="3">
        <f t="shared" ref="D35:K35" si="2">D27*4.38</f>
        <v>0.68096126303999993</v>
      </c>
      <c r="E35" s="3">
        <f t="shared" si="2"/>
        <v>0.68096126303999993</v>
      </c>
      <c r="F35" s="3">
        <f t="shared" si="2"/>
        <v>3.8372167172303989E-2</v>
      </c>
      <c r="G35" s="3">
        <f t="shared" si="2"/>
        <v>5.4316673648008118</v>
      </c>
      <c r="H35" s="3">
        <f t="shared" si="2"/>
        <v>3.1684726294671401</v>
      </c>
      <c r="I35" s="3">
        <f t="shared" si="2"/>
        <v>1.701922440970921</v>
      </c>
      <c r="J35" s="3">
        <f t="shared" si="2"/>
        <v>0.52506117859741175</v>
      </c>
      <c r="K35" s="3">
        <f t="shared" si="2"/>
        <v>7178.46664788</v>
      </c>
    </row>
    <row r="36" spans="2:11" x14ac:dyDescent="0.25">
      <c r="B36" s="2"/>
      <c r="C36" s="3"/>
      <c r="D36" s="3"/>
      <c r="E36" s="3"/>
      <c r="F36" s="4"/>
      <c r="G36" s="3"/>
      <c r="H36" s="3"/>
      <c r="I36" s="3"/>
      <c r="J36" s="3"/>
      <c r="K36" s="3"/>
    </row>
    <row r="37" spans="2:11" x14ac:dyDescent="0.25">
      <c r="B37" s="2" t="s">
        <v>24</v>
      </c>
      <c r="C37" s="3">
        <f t="shared" ref="C37:K37" si="3">SUM(C34:C36)</f>
        <v>1.3619225260799999</v>
      </c>
      <c r="D37" s="3">
        <f t="shared" si="3"/>
        <v>1.3619225260799999</v>
      </c>
      <c r="E37" s="3">
        <f t="shared" si="3"/>
        <v>1.3619225260799999</v>
      </c>
      <c r="F37" s="3">
        <f t="shared" si="3"/>
        <v>7.6744334344607978E-2</v>
      </c>
      <c r="G37" s="3">
        <f t="shared" si="3"/>
        <v>10.863334729601624</v>
      </c>
      <c r="H37" s="3">
        <f t="shared" si="3"/>
        <v>6.3369452589342803</v>
      </c>
      <c r="I37" s="3">
        <f t="shared" si="3"/>
        <v>3.4038448819418421</v>
      </c>
      <c r="J37" s="3">
        <f t="shared" si="3"/>
        <v>1.0501223571948235</v>
      </c>
      <c r="K37" s="3">
        <f t="shared" si="3"/>
        <v>14356.93329576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036C2-C3E1-4E40-BF02-1C429B5F548A}">
  <dimension ref="B4:Q31"/>
  <sheetViews>
    <sheetView topLeftCell="B19" zoomScale="150" zoomScaleNormal="150" workbookViewId="0">
      <selection activeCell="R30" sqref="R30"/>
    </sheetView>
  </sheetViews>
  <sheetFormatPr defaultRowHeight="15" x14ac:dyDescent="0.25"/>
  <cols>
    <col min="1" max="1" width="9.140625" style="1"/>
    <col min="2" max="2" width="8.7109375" style="5" customWidth="1"/>
    <col min="3" max="3" width="13.5703125" style="5" customWidth="1"/>
    <col min="4" max="4" width="11.85546875" style="5" customWidth="1"/>
    <col min="5" max="5" width="12.140625" style="5" customWidth="1"/>
    <col min="6" max="6" width="10.7109375" style="1" customWidth="1"/>
    <col min="7" max="11" width="10.7109375" style="5" customWidth="1"/>
    <col min="12" max="12" width="6.7109375" style="5" bestFit="1" customWidth="1"/>
    <col min="13" max="14" width="5.7109375" style="5" bestFit="1" customWidth="1"/>
    <col min="15" max="15" width="6.42578125" style="5" bestFit="1" customWidth="1"/>
    <col min="16" max="16" width="7.7109375" style="5" bestFit="1" customWidth="1"/>
    <col min="17" max="16384" width="9.140625" style="1"/>
  </cols>
  <sheetData>
    <row r="4" spans="2:17" x14ac:dyDescent="0.25">
      <c r="C4" s="5">
        <v>8760</v>
      </c>
      <c r="D4" s="5" t="s">
        <v>2</v>
      </c>
    </row>
    <row r="5" spans="2:17" x14ac:dyDescent="0.25">
      <c r="C5" s="5">
        <v>1006</v>
      </c>
      <c r="D5" s="5" t="s">
        <v>35</v>
      </c>
    </row>
    <row r="6" spans="2:17" x14ac:dyDescent="0.25">
      <c r="C6" s="6">
        <f>C8*C11</f>
        <v>11720228</v>
      </c>
      <c r="D6" s="1" t="s">
        <v>14</v>
      </c>
    </row>
    <row r="7" spans="2:17" x14ac:dyDescent="0.25">
      <c r="C7" s="6">
        <f>C6/1000000</f>
        <v>11.720228000000001</v>
      </c>
      <c r="D7" s="5" t="s">
        <v>19</v>
      </c>
    </row>
    <row r="8" spans="2:17" x14ac:dyDescent="0.25">
      <c r="C8" s="6">
        <v>11401</v>
      </c>
      <c r="D8" s="5" t="s">
        <v>44</v>
      </c>
    </row>
    <row r="9" spans="2:17" x14ac:dyDescent="0.25">
      <c r="C9" s="7">
        <f>C8/1000000</f>
        <v>1.1401E-2</v>
      </c>
      <c r="D9" s="5" t="s">
        <v>22</v>
      </c>
    </row>
    <row r="10" spans="2:17" x14ac:dyDescent="0.25">
      <c r="C10" s="5">
        <v>453.59</v>
      </c>
      <c r="D10" s="5" t="s">
        <v>20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</row>
    <row r="11" spans="2:17" x14ac:dyDescent="0.25">
      <c r="C11" s="5">
        <v>1028</v>
      </c>
      <c r="D11" s="5" t="s">
        <v>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11"/>
    </row>
    <row r="12" spans="2:17" x14ac:dyDescent="0.25">
      <c r="G12" s="8"/>
      <c r="H12" s="8"/>
      <c r="I12" s="8"/>
      <c r="J12" s="8"/>
      <c r="K12" s="8"/>
      <c r="L12" s="8"/>
      <c r="M12" s="8"/>
      <c r="N12" s="8"/>
      <c r="O12" s="8"/>
      <c r="P12" s="8"/>
      <c r="Q12" s="11"/>
    </row>
    <row r="13" spans="2:17" x14ac:dyDescent="0.25">
      <c r="B13" s="2" t="s">
        <v>3</v>
      </c>
      <c r="C13" s="2">
        <v>1.2E-2</v>
      </c>
      <c r="D13" s="2" t="s">
        <v>7</v>
      </c>
      <c r="E13" s="2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2:17" ht="16.5" x14ac:dyDescent="0.3">
      <c r="B14" s="2" t="s">
        <v>25</v>
      </c>
      <c r="C14" s="2">
        <v>1.2E-2</v>
      </c>
      <c r="D14" s="2" t="s">
        <v>7</v>
      </c>
      <c r="E14" s="2" t="s">
        <v>8</v>
      </c>
      <c r="G14" s="8"/>
      <c r="H14" s="10"/>
      <c r="I14" s="10"/>
      <c r="J14" s="10"/>
      <c r="K14" s="10"/>
      <c r="L14" s="16"/>
      <c r="M14" s="9"/>
      <c r="N14" s="9"/>
      <c r="O14" s="9"/>
      <c r="P14" s="9"/>
      <c r="Q14" s="11"/>
    </row>
    <row r="15" spans="2:17" ht="16.5" x14ac:dyDescent="0.3">
      <c r="B15" s="2" t="s">
        <v>30</v>
      </c>
      <c r="C15" s="2">
        <v>1.2E-2</v>
      </c>
      <c r="D15" s="2" t="s">
        <v>7</v>
      </c>
      <c r="E15" s="2" t="s">
        <v>8</v>
      </c>
      <c r="G15" s="8"/>
      <c r="H15" s="8"/>
      <c r="I15" s="8"/>
      <c r="J15" s="8"/>
      <c r="K15" s="8"/>
      <c r="L15" s="10"/>
      <c r="M15" s="10"/>
      <c r="N15" s="10"/>
      <c r="O15" s="10"/>
      <c r="P15" s="9"/>
      <c r="Q15" s="11"/>
    </row>
    <row r="16" spans="2:17" ht="16.5" x14ac:dyDescent="0.3">
      <c r="B16" s="2" t="s">
        <v>27</v>
      </c>
      <c r="C16" s="2">
        <v>5.8799999999999998E-4</v>
      </c>
      <c r="D16" s="2" t="s">
        <v>7</v>
      </c>
      <c r="E16" s="2" t="s">
        <v>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11"/>
    </row>
    <row r="17" spans="2:17" ht="16.5" x14ac:dyDescent="0.3">
      <c r="B17" s="2" t="s">
        <v>28</v>
      </c>
      <c r="C17" s="2">
        <v>0.04</v>
      </c>
      <c r="D17" s="2" t="s">
        <v>15</v>
      </c>
      <c r="E17" s="2" t="s">
        <v>17</v>
      </c>
      <c r="G17" s="8"/>
      <c r="H17" s="9"/>
      <c r="I17" s="9"/>
      <c r="J17" s="9"/>
      <c r="K17" s="9"/>
      <c r="L17" s="10"/>
      <c r="M17" s="9"/>
      <c r="N17" s="9"/>
      <c r="O17" s="9"/>
      <c r="P17" s="9"/>
      <c r="Q17" s="11"/>
    </row>
    <row r="18" spans="2:17" x14ac:dyDescent="0.25">
      <c r="B18" s="2" t="s">
        <v>4</v>
      </c>
      <c r="C18" s="2">
        <v>0.2</v>
      </c>
      <c r="D18" s="2" t="s">
        <v>15</v>
      </c>
      <c r="E18" s="2" t="s">
        <v>17</v>
      </c>
      <c r="G18" s="8"/>
      <c r="H18" s="9"/>
      <c r="I18" s="9"/>
      <c r="J18" s="9"/>
      <c r="K18" s="9"/>
      <c r="L18" s="10"/>
      <c r="M18" s="9"/>
      <c r="N18" s="9"/>
      <c r="O18" s="9"/>
      <c r="P18" s="9"/>
      <c r="Q18" s="11"/>
    </row>
    <row r="19" spans="2:17" x14ac:dyDescent="0.25">
      <c r="B19" s="2" t="s">
        <v>5</v>
      </c>
      <c r="C19" s="2">
        <v>0.4</v>
      </c>
      <c r="D19" s="2" t="s">
        <v>15</v>
      </c>
      <c r="E19" s="2" t="s">
        <v>17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11"/>
    </row>
    <row r="20" spans="2:17" x14ac:dyDescent="0.25">
      <c r="B20" s="2" t="s">
        <v>6</v>
      </c>
      <c r="C20" s="2">
        <v>5.5199999999999999E-2</v>
      </c>
      <c r="D20" s="2" t="s">
        <v>7</v>
      </c>
      <c r="E20" s="2" t="s">
        <v>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11"/>
    </row>
    <row r="21" spans="2:17" ht="16.5" x14ac:dyDescent="0.3">
      <c r="B21" s="2" t="s">
        <v>29</v>
      </c>
      <c r="C21" s="2">
        <v>110</v>
      </c>
      <c r="D21" s="2" t="s">
        <v>7</v>
      </c>
      <c r="E21" s="2" t="s">
        <v>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11"/>
    </row>
    <row r="23" spans="2:17" x14ac:dyDescent="0.25">
      <c r="F23" s="5"/>
      <c r="L23" s="1"/>
    </row>
    <row r="24" spans="2:17" ht="16.5" x14ac:dyDescent="0.3">
      <c r="B24" s="2"/>
      <c r="C24" s="2" t="s">
        <v>3</v>
      </c>
      <c r="D24" s="2" t="s">
        <v>25</v>
      </c>
      <c r="E24" s="2" t="s">
        <v>30</v>
      </c>
      <c r="F24" s="2" t="s">
        <v>27</v>
      </c>
      <c r="G24" s="2" t="s">
        <v>28</v>
      </c>
      <c r="H24" s="2" t="s">
        <v>4</v>
      </c>
      <c r="I24" s="2" t="s">
        <v>5</v>
      </c>
      <c r="J24" s="2" t="s">
        <v>6</v>
      </c>
      <c r="K24" s="2" t="s">
        <v>29</v>
      </c>
      <c r="L24" s="1"/>
    </row>
    <row r="25" spans="2:17" x14ac:dyDescent="0.25">
      <c r="B25" s="2" t="s">
        <v>11</v>
      </c>
      <c r="C25" s="4">
        <f>C13*C7</f>
        <v>0.14064273600000002</v>
      </c>
      <c r="D25" s="4">
        <f>C14*C7</f>
        <v>0.14064273600000002</v>
      </c>
      <c r="E25" s="4">
        <f>C15*C7</f>
        <v>0.14064273600000002</v>
      </c>
      <c r="F25" s="4">
        <f>C16*C7*1.15</f>
        <v>7.9252181736000002E-3</v>
      </c>
      <c r="G25" s="3">
        <f>C17*C5/C10</f>
        <v>8.8714477832403715E-2</v>
      </c>
      <c r="H25" s="3">
        <f>C18*C5/C10</f>
        <v>0.44357238916201863</v>
      </c>
      <c r="I25" s="18">
        <f>C19*C5/C10</f>
        <v>0.88714477832403726</v>
      </c>
      <c r="J25" s="3">
        <f>C20*C7*1.15</f>
        <v>0.74400007343999996</v>
      </c>
      <c r="K25" s="3">
        <f>C21*C7*1.15</f>
        <v>1482.6088420000001</v>
      </c>
      <c r="L25" s="1"/>
    </row>
    <row r="26" spans="2:17" x14ac:dyDescent="0.25">
      <c r="B26" s="2"/>
      <c r="C26" s="2"/>
      <c r="D26" s="2"/>
      <c r="E26" s="2"/>
      <c r="F26" s="4"/>
      <c r="G26" s="4"/>
      <c r="H26" s="4"/>
      <c r="I26" s="4"/>
      <c r="J26" s="4"/>
      <c r="K26" s="3"/>
      <c r="L26" s="1"/>
    </row>
    <row r="27" spans="2:17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1"/>
    </row>
    <row r="28" spans="2:17" x14ac:dyDescent="0.25">
      <c r="B28" s="2" t="s">
        <v>12</v>
      </c>
      <c r="C28" s="3">
        <f>C25*4.38</f>
        <v>0.61601518368000008</v>
      </c>
      <c r="D28" s="3">
        <f t="shared" ref="D28:K28" si="0">D25*4.38</f>
        <v>0.61601518368000008</v>
      </c>
      <c r="E28" s="3">
        <f t="shared" si="0"/>
        <v>0.61601518368000008</v>
      </c>
      <c r="F28" s="4">
        <f t="shared" si="0"/>
        <v>3.4712455600368002E-2</v>
      </c>
      <c r="G28" s="3">
        <f t="shared" si="0"/>
        <v>0.38856941290592828</v>
      </c>
      <c r="H28" s="3">
        <f t="shared" si="0"/>
        <v>1.9428470645296416</v>
      </c>
      <c r="I28" s="3">
        <f t="shared" si="0"/>
        <v>3.8856941290592832</v>
      </c>
      <c r="J28" s="3">
        <f t="shared" si="0"/>
        <v>3.2587203216671998</v>
      </c>
      <c r="K28" s="3">
        <f t="shared" si="0"/>
        <v>6493.8267279600004</v>
      </c>
      <c r="L28" s="1"/>
    </row>
    <row r="29" spans="2:17" x14ac:dyDescent="0.25">
      <c r="B29" s="2"/>
      <c r="C29" s="3"/>
      <c r="D29" s="3"/>
      <c r="E29" s="3"/>
      <c r="F29" s="4"/>
      <c r="G29" s="3"/>
      <c r="H29" s="3"/>
      <c r="I29" s="3"/>
      <c r="J29" s="3"/>
      <c r="K29" s="3"/>
      <c r="L29" s="1"/>
    </row>
    <row r="30" spans="2:17" x14ac:dyDescent="0.25">
      <c r="F30" s="5"/>
      <c r="L30" s="1"/>
    </row>
    <row r="31" spans="2:17" x14ac:dyDescent="0.25">
      <c r="F31" s="5"/>
      <c r="L31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39FAE-178D-473E-BCE4-6558404F9F31}">
  <dimension ref="B2:J21"/>
  <sheetViews>
    <sheetView topLeftCell="A7" zoomScale="140" zoomScaleNormal="140" workbookViewId="0">
      <selection activeCell="B18" sqref="B18:J21"/>
    </sheetView>
  </sheetViews>
  <sheetFormatPr defaultRowHeight="15" x14ac:dyDescent="0.25"/>
  <cols>
    <col min="4" max="4" width="11.140625" customWidth="1"/>
  </cols>
  <sheetData>
    <row r="2" spans="2:5" x14ac:dyDescent="0.25">
      <c r="C2">
        <v>1.5</v>
      </c>
      <c r="D2" t="s">
        <v>19</v>
      </c>
    </row>
    <row r="3" spans="2:5" x14ac:dyDescent="0.25">
      <c r="C3" s="17">
        <v>8760</v>
      </c>
      <c r="D3" t="s">
        <v>37</v>
      </c>
    </row>
    <row r="4" spans="2:5" x14ac:dyDescent="0.25">
      <c r="C4" s="17">
        <v>1028</v>
      </c>
      <c r="D4" t="s">
        <v>9</v>
      </c>
    </row>
    <row r="5" spans="2:5" x14ac:dyDescent="0.25">
      <c r="C5" s="17">
        <f>1500000/1028</f>
        <v>1459.1439688715952</v>
      </c>
      <c r="D5" t="s">
        <v>45</v>
      </c>
    </row>
    <row r="6" spans="2:5" x14ac:dyDescent="0.25">
      <c r="C6" s="19">
        <f>C5/1000000</f>
        <v>1.4591439688715951E-3</v>
      </c>
      <c r="D6" t="s">
        <v>46</v>
      </c>
    </row>
    <row r="8" spans="2:5" x14ac:dyDescent="0.25">
      <c r="B8" t="s">
        <v>3</v>
      </c>
      <c r="C8">
        <v>8.0000000000000002E-3</v>
      </c>
      <c r="D8" t="s">
        <v>7</v>
      </c>
      <c r="E8" t="s">
        <v>43</v>
      </c>
    </row>
    <row r="9" spans="2:5" x14ac:dyDescent="0.25">
      <c r="B9" t="s">
        <v>38</v>
      </c>
      <c r="C9">
        <v>8.0000000000000002E-3</v>
      </c>
      <c r="D9" t="s">
        <v>7</v>
      </c>
      <c r="E9" t="s">
        <v>43</v>
      </c>
    </row>
    <row r="10" spans="2:5" x14ac:dyDescent="0.25">
      <c r="B10" t="s">
        <v>39</v>
      </c>
      <c r="C10">
        <v>8.0000000000000002E-3</v>
      </c>
      <c r="D10" t="s">
        <v>7</v>
      </c>
      <c r="E10" t="s">
        <v>43</v>
      </c>
    </row>
    <row r="11" spans="2:5" x14ac:dyDescent="0.25">
      <c r="B11" t="s">
        <v>40</v>
      </c>
      <c r="C11">
        <v>0.6</v>
      </c>
      <c r="D11" t="s">
        <v>23</v>
      </c>
      <c r="E11" t="s">
        <v>18</v>
      </c>
    </row>
    <row r="12" spans="2:5" x14ac:dyDescent="0.25">
      <c r="B12" t="s">
        <v>41</v>
      </c>
      <c r="C12">
        <v>100</v>
      </c>
      <c r="D12" t="s">
        <v>23</v>
      </c>
      <c r="E12" t="s">
        <v>18</v>
      </c>
    </row>
    <row r="13" spans="2:5" x14ac:dyDescent="0.25">
      <c r="B13" t="s">
        <v>4</v>
      </c>
      <c r="C13">
        <v>84</v>
      </c>
      <c r="D13" t="s">
        <v>23</v>
      </c>
      <c r="E13" t="s">
        <v>18</v>
      </c>
    </row>
    <row r="14" spans="2:5" x14ac:dyDescent="0.25">
      <c r="B14" t="s">
        <v>5</v>
      </c>
      <c r="C14">
        <v>5.5</v>
      </c>
      <c r="D14" t="s">
        <v>23</v>
      </c>
      <c r="E14" t="s">
        <v>18</v>
      </c>
    </row>
    <row r="15" spans="2:5" x14ac:dyDescent="0.25">
      <c r="B15" t="s">
        <v>42</v>
      </c>
      <c r="C15">
        <v>120000</v>
      </c>
      <c r="D15" t="s">
        <v>23</v>
      </c>
      <c r="E15" t="s">
        <v>18</v>
      </c>
    </row>
    <row r="18" spans="2:10" ht="16.5" x14ac:dyDescent="0.3">
      <c r="B18" s="2"/>
      <c r="C18" s="2" t="s">
        <v>3</v>
      </c>
      <c r="D18" s="2" t="s">
        <v>25</v>
      </c>
      <c r="E18" s="2" t="s">
        <v>30</v>
      </c>
      <c r="F18" s="2" t="s">
        <v>27</v>
      </c>
      <c r="G18" s="2" t="s">
        <v>28</v>
      </c>
      <c r="H18" s="2" t="s">
        <v>4</v>
      </c>
      <c r="I18" s="2" t="s">
        <v>5</v>
      </c>
      <c r="J18" s="2" t="s">
        <v>29</v>
      </c>
    </row>
    <row r="19" spans="2:10" x14ac:dyDescent="0.25">
      <c r="B19" s="2" t="s">
        <v>11</v>
      </c>
      <c r="C19" s="4">
        <f>C2*C8</f>
        <v>1.2E-2</v>
      </c>
      <c r="D19" s="4">
        <f>C2*C9</f>
        <v>1.2E-2</v>
      </c>
      <c r="E19" s="4">
        <f>C2*C10</f>
        <v>1.2E-2</v>
      </c>
      <c r="F19" s="4">
        <f>C6*C11*1.15</f>
        <v>1.0068093385214006E-3</v>
      </c>
      <c r="G19" s="3">
        <f>C6*C12*1.15</f>
        <v>0.16780155642023342</v>
      </c>
      <c r="H19" s="3">
        <f>C6*C13*1.15</f>
        <v>0.14095330739299608</v>
      </c>
      <c r="I19" s="18">
        <f>C6*C14*1.15</f>
        <v>9.2290856031128389E-3</v>
      </c>
      <c r="J19" s="3">
        <f>C15*C6*1.15</f>
        <v>201.36186770428012</v>
      </c>
    </row>
    <row r="20" spans="2:10" x14ac:dyDescent="0.25">
      <c r="B20" s="2"/>
      <c r="C20" s="2"/>
      <c r="D20" s="2"/>
      <c r="E20" s="2"/>
      <c r="F20" s="4"/>
      <c r="G20" s="4"/>
      <c r="H20" s="4"/>
      <c r="I20" s="4"/>
      <c r="J20" s="3"/>
    </row>
    <row r="21" spans="2:10" x14ac:dyDescent="0.25">
      <c r="B21" s="2" t="s">
        <v>12</v>
      </c>
      <c r="C21" s="3">
        <f>C19*4.38</f>
        <v>5.2560000000000003E-2</v>
      </c>
      <c r="D21" s="3">
        <f t="shared" ref="D21:J21" si="0">D19*4.38</f>
        <v>5.2560000000000003E-2</v>
      </c>
      <c r="E21" s="3">
        <f t="shared" si="0"/>
        <v>5.2560000000000003E-2</v>
      </c>
      <c r="F21" s="20">
        <f t="shared" si="0"/>
        <v>4.4098249027237349E-3</v>
      </c>
      <c r="G21" s="3">
        <f t="shared" si="0"/>
        <v>0.7349708171206224</v>
      </c>
      <c r="H21" s="3">
        <f t="shared" si="0"/>
        <v>0.61737548638132278</v>
      </c>
      <c r="I21" s="3">
        <f t="shared" si="0"/>
        <v>4.042339494163423E-2</v>
      </c>
      <c r="J21" s="3">
        <f t="shared" si="0"/>
        <v>881.96498054474694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5046-58D9-40F7-8B6A-CD785B00F972}">
  <dimension ref="B2:J21"/>
  <sheetViews>
    <sheetView topLeftCell="A7" zoomScale="150" zoomScaleNormal="150" workbookViewId="0">
      <selection activeCell="H26" sqref="H26"/>
    </sheetView>
  </sheetViews>
  <sheetFormatPr defaultRowHeight="15" x14ac:dyDescent="0.25"/>
  <cols>
    <col min="1" max="3" width="9.140625" style="1"/>
    <col min="4" max="4" width="10.85546875" style="1" customWidth="1"/>
    <col min="5" max="16384" width="9.140625" style="1"/>
  </cols>
  <sheetData>
    <row r="2" spans="2:5" x14ac:dyDescent="0.25">
      <c r="C2" s="1">
        <v>2</v>
      </c>
      <c r="D2" s="1" t="s">
        <v>19</v>
      </c>
    </row>
    <row r="3" spans="2:5" x14ac:dyDescent="0.25">
      <c r="C3" s="21">
        <v>8760</v>
      </c>
      <c r="D3" s="1" t="s">
        <v>37</v>
      </c>
    </row>
    <row r="4" spans="2:5" x14ac:dyDescent="0.25">
      <c r="C4" s="21">
        <v>1028</v>
      </c>
      <c r="D4" s="1" t="s">
        <v>9</v>
      </c>
    </row>
    <row r="5" spans="2:5" x14ac:dyDescent="0.25">
      <c r="C5" s="21">
        <f>2000000/1028</f>
        <v>1945.5252918287938</v>
      </c>
      <c r="D5" s="1" t="s">
        <v>45</v>
      </c>
    </row>
    <row r="6" spans="2:5" x14ac:dyDescent="0.25">
      <c r="C6" s="22">
        <f>C5/1000000</f>
        <v>1.9455252918287938E-3</v>
      </c>
      <c r="D6" s="1" t="s">
        <v>46</v>
      </c>
    </row>
    <row r="8" spans="2:5" x14ac:dyDescent="0.25">
      <c r="B8" s="1" t="s">
        <v>3</v>
      </c>
      <c r="C8" s="1">
        <v>8.0000000000000002E-3</v>
      </c>
      <c r="D8" s="1" t="s">
        <v>7</v>
      </c>
      <c r="E8" s="1" t="s">
        <v>43</v>
      </c>
    </row>
    <row r="9" spans="2:5" x14ac:dyDescent="0.25">
      <c r="B9" s="1" t="s">
        <v>38</v>
      </c>
      <c r="C9" s="1">
        <v>8.0000000000000002E-3</v>
      </c>
      <c r="D9" s="1" t="s">
        <v>7</v>
      </c>
      <c r="E9" s="1" t="s">
        <v>43</v>
      </c>
    </row>
    <row r="10" spans="2:5" x14ac:dyDescent="0.25">
      <c r="B10" s="1" t="s">
        <v>39</v>
      </c>
      <c r="C10" s="1">
        <v>8.0000000000000002E-3</v>
      </c>
      <c r="D10" s="1" t="s">
        <v>7</v>
      </c>
      <c r="E10" s="1" t="s">
        <v>43</v>
      </c>
    </row>
    <row r="11" spans="2:5" x14ac:dyDescent="0.25">
      <c r="B11" s="1" t="s">
        <v>40</v>
      </c>
      <c r="C11" s="1">
        <v>0.6</v>
      </c>
      <c r="D11" s="1" t="s">
        <v>23</v>
      </c>
      <c r="E11" s="1" t="s">
        <v>18</v>
      </c>
    </row>
    <row r="12" spans="2:5" x14ac:dyDescent="0.25">
      <c r="B12" s="1" t="s">
        <v>41</v>
      </c>
      <c r="C12" s="1">
        <v>6.8000000000000005E-2</v>
      </c>
      <c r="D12" s="1" t="s">
        <v>7</v>
      </c>
      <c r="E12" s="1" t="s">
        <v>50</v>
      </c>
    </row>
    <row r="13" spans="2:5" x14ac:dyDescent="0.25">
      <c r="B13" s="1" t="s">
        <v>4</v>
      </c>
      <c r="C13" s="1">
        <v>0.31</v>
      </c>
      <c r="D13" s="1" t="s">
        <v>7</v>
      </c>
      <c r="E13" s="1" t="s">
        <v>50</v>
      </c>
    </row>
    <row r="14" spans="2:5" x14ac:dyDescent="0.25">
      <c r="B14" s="1" t="s">
        <v>5</v>
      </c>
      <c r="C14" s="1">
        <v>5.5</v>
      </c>
      <c r="D14" s="1" t="s">
        <v>23</v>
      </c>
      <c r="E14" s="1" t="s">
        <v>18</v>
      </c>
    </row>
    <row r="15" spans="2:5" x14ac:dyDescent="0.25">
      <c r="B15" s="1" t="s">
        <v>42</v>
      </c>
      <c r="C15" s="1">
        <v>120000</v>
      </c>
      <c r="D15" s="1" t="s">
        <v>23</v>
      </c>
      <c r="E15" s="1" t="s">
        <v>18</v>
      </c>
    </row>
    <row r="18" spans="2:10" ht="16.5" x14ac:dyDescent="0.3">
      <c r="B18" s="2"/>
      <c r="C18" s="2" t="s">
        <v>3</v>
      </c>
      <c r="D18" s="2" t="s">
        <v>25</v>
      </c>
      <c r="E18" s="2" t="s">
        <v>30</v>
      </c>
      <c r="F18" s="2" t="s">
        <v>27</v>
      </c>
      <c r="G18" s="2" t="s">
        <v>28</v>
      </c>
      <c r="H18" s="2" t="s">
        <v>4</v>
      </c>
      <c r="I18" s="2" t="s">
        <v>5</v>
      </c>
      <c r="J18" s="2" t="s">
        <v>29</v>
      </c>
    </row>
    <row r="19" spans="2:10" x14ac:dyDescent="0.25">
      <c r="B19" s="2" t="s">
        <v>11</v>
      </c>
      <c r="C19" s="4">
        <f>C8*C2</f>
        <v>1.6E-2</v>
      </c>
      <c r="D19" s="4">
        <f>C9*C2</f>
        <v>1.6E-2</v>
      </c>
      <c r="E19" s="4">
        <f>C10*C2</f>
        <v>1.6E-2</v>
      </c>
      <c r="F19" s="4">
        <f>C11*C6*1.15</f>
        <v>1.3424124513618677E-3</v>
      </c>
      <c r="G19" s="3">
        <f>C12*C2</f>
        <v>0.13600000000000001</v>
      </c>
      <c r="H19" s="3">
        <f>C13*C2</f>
        <v>0.62</v>
      </c>
      <c r="I19" s="23">
        <f>C14*C6*1.15</f>
        <v>1.230544747081712E-2</v>
      </c>
      <c r="J19" s="3">
        <f>C15*C6*1.15</f>
        <v>268.48249027237352</v>
      </c>
    </row>
    <row r="20" spans="2:10" x14ac:dyDescent="0.25">
      <c r="B20" s="2"/>
      <c r="C20" s="2"/>
      <c r="D20" s="2"/>
      <c r="E20" s="2"/>
      <c r="F20" s="4"/>
      <c r="G20" s="4"/>
      <c r="H20" s="4"/>
      <c r="I20" s="4"/>
      <c r="J20" s="3"/>
    </row>
    <row r="21" spans="2:10" x14ac:dyDescent="0.25">
      <c r="B21" s="2" t="s">
        <v>12</v>
      </c>
      <c r="C21" s="3">
        <f>C19*4.38</f>
        <v>7.0080000000000003E-2</v>
      </c>
      <c r="D21" s="3">
        <f t="shared" ref="D21:J21" si="0">D19*4.38</f>
        <v>7.0080000000000003E-2</v>
      </c>
      <c r="E21" s="3">
        <f t="shared" si="0"/>
        <v>7.0080000000000003E-2</v>
      </c>
      <c r="F21" s="3">
        <f t="shared" si="0"/>
        <v>5.8797665369649801E-3</v>
      </c>
      <c r="G21" s="3">
        <f t="shared" si="0"/>
        <v>0.59567999999999999</v>
      </c>
      <c r="H21" s="3">
        <f t="shared" si="0"/>
        <v>2.7155999999999998</v>
      </c>
      <c r="I21" s="4">
        <f t="shared" si="0"/>
        <v>5.3897859922178985E-2</v>
      </c>
      <c r="J21" s="3">
        <f t="shared" si="0"/>
        <v>1175.9533073929961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Compressor</vt:lpstr>
      <vt:lpstr>Gen</vt:lpstr>
      <vt:lpstr>Reboiler</vt:lpstr>
      <vt:lpstr>Dehy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Dorman, Michael</dc:creator>
  <cp:lastModifiedBy>Dorman, Michael</cp:lastModifiedBy>
  <dcterms:created xsi:type="dcterms:W3CDTF">2022-09-28T17:43:49Z</dcterms:created>
  <dcterms:modified xsi:type="dcterms:W3CDTF">2023-02-15T13:53:52Z</dcterms:modified>
</cp:coreProperties>
</file>