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ublic Health Programs\Air Quality\AQ Users\mdorman\ALLEGHENY LUDLUM\permits\ip\ip006c\in public comment 2\"/>
    </mc:Choice>
  </mc:AlternateContent>
  <xr:revisionPtr revIDLastSave="0" documentId="8_{E7FCC342-1898-4EFA-BC83-74D29B595235}" xr6:coauthVersionLast="47" xr6:coauthVersionMax="47" xr10:uidLastSave="{00000000-0000-0000-0000-000000000000}"/>
  <bookViews>
    <workbookView xWindow="28680" yWindow="-120" windowWidth="29040" windowHeight="15840" tabRatio="784" firstSheet="3" activeTab="3" xr2:uid="{00000000-000D-0000-FFFF-FFFF00000000}"/>
  </bookViews>
  <sheets>
    <sheet name="Process" sheetId="40" r:id="rId1"/>
    <sheet name="F1 F2 IP6 lb-heat to lb-hr" sheetId="41" r:id="rId2"/>
    <sheet name="F1 F2 2022-2023 test detail" sheetId="42" r:id="rId3"/>
    <sheet name="F1 F2 test vs IP6 and prop IP6c" sheetId="43" r:id="rId4"/>
    <sheet name="CO variability F1F2 Canopylb-hr" sheetId="44" r:id="rId5"/>
    <sheet name="CO var. graph lb-hr per run" sheetId="45" r:id="rId6"/>
    <sheet name="NOx historic 2018-22" sheetId="23" r:id="rId7"/>
    <sheet name="NOx NET INCR" sheetId="35" r:id="rId8"/>
    <sheet name="SO2 Historic 2018-22" sheetId="26" r:id="rId9"/>
    <sheet name="SO2 NET INCR" sheetId="36" r:id="rId10"/>
    <sheet name="F1+F2 Canopy CO historic2017-22" sheetId="28" r:id="rId11"/>
    <sheet name="F1+F2 Canopy CO NET INCREASE" sheetId="29" r:id="rId12"/>
    <sheet name="VOC historic2018-22" sheetId="38" r:id="rId13"/>
    <sheet name="VOC NET INCREASE" sheetId="39" r:id="rId14"/>
    <sheet name="IP6c Proposed Limits" sheetId="37" r:id="rId15"/>
  </sheets>
  <definedNames>
    <definedName name="_xlnm.Print_Area" localSheetId="4">'CO variability F1F2 Canopylb-hr'!$A$1:$AE$12</definedName>
    <definedName name="_xlnm.Print_Area" localSheetId="2">'F1 F2 2022-2023 test detail'!$A$1:$AW$28</definedName>
    <definedName name="_xlnm.Print_Area" localSheetId="1">'F1 F2 IP6 lb-heat to lb-hr'!$A$1:$D$21</definedName>
    <definedName name="_xlnm.Print_Area" localSheetId="3">'F1 F2 test vs IP6 and prop IP6c'!$A$1:$O$34</definedName>
    <definedName name="_xlnm.Print_Area" localSheetId="10">'F1+F2 Canopy CO historic2017-22'!$A$1:$D$51</definedName>
    <definedName name="_xlnm.Print_Area" localSheetId="11">'F1+F2 Canopy CO NET INCREASE'!$A$1:$D$15</definedName>
    <definedName name="_xlnm.Print_Area" localSheetId="14">'IP6c Proposed Limits'!$A$1:$D$33</definedName>
    <definedName name="_xlnm.Print_Area" localSheetId="6">'NOx historic 2018-22'!$A$1:$E$38</definedName>
    <definedName name="_xlnm.Print_Area" localSheetId="7">'NOx NET INCR'!$A$1:$D$19</definedName>
    <definedName name="_xlnm.Print_Area" localSheetId="0">Process!$A$2:$A$12</definedName>
    <definedName name="_xlnm.Print_Area" localSheetId="8">'SO2 Historic 2018-22'!$A$1:$E$38</definedName>
    <definedName name="_xlnm.Print_Area" localSheetId="9">'SO2 NET INCR'!$A$1:$D$19</definedName>
    <definedName name="_xlnm.Print_Area" localSheetId="12">'VOC historic2018-22'!$A$1:$D$44</definedName>
    <definedName name="_xlnm.Print_Area" localSheetId="13">'VOC NET INCREASE'!$A$1:$D$15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9" l="1"/>
  <c r="C7" i="29"/>
  <c r="C10" i="36" l="1"/>
  <c r="C9" i="36"/>
  <c r="C8" i="36"/>
  <c r="C7" i="36"/>
  <c r="C13" i="36"/>
  <c r="C12" i="36"/>
  <c r="I42" i="26"/>
  <c r="J37" i="26"/>
  <c r="I45" i="26" s="1"/>
  <c r="J31" i="26"/>
  <c r="I44" i="26" s="1"/>
  <c r="J44" i="26" s="1"/>
  <c r="J25" i="26"/>
  <c r="I43" i="26" s="1"/>
  <c r="J19" i="26"/>
  <c r="J13" i="26"/>
  <c r="I41" i="26" s="1"/>
  <c r="J41" i="26" s="1"/>
  <c r="C13" i="35"/>
  <c r="C12" i="35"/>
  <c r="C10" i="35"/>
  <c r="C8" i="35"/>
  <c r="C9" i="35"/>
  <c r="C7" i="35"/>
  <c r="J37" i="23"/>
  <c r="I45" i="23" s="1"/>
  <c r="J31" i="23"/>
  <c r="I44" i="23" s="1"/>
  <c r="J44" i="23" s="1"/>
  <c r="J25" i="23"/>
  <c r="I43" i="23" s="1"/>
  <c r="J19" i="23"/>
  <c r="I42" i="23" s="1"/>
  <c r="J42" i="23" s="1"/>
  <c r="J13" i="23"/>
  <c r="I41" i="23" s="1"/>
  <c r="J41" i="23" s="1"/>
  <c r="B18" i="37"/>
  <c r="B19" i="37"/>
  <c r="B20" i="37"/>
  <c r="B21" i="37"/>
  <c r="B22" i="37"/>
  <c r="B23" i="37"/>
  <c r="B17" i="37"/>
  <c r="B9" i="37"/>
  <c r="B10" i="37"/>
  <c r="B11" i="37"/>
  <c r="B12" i="37"/>
  <c r="B13" i="37"/>
  <c r="B8" i="37"/>
  <c r="B7" i="37"/>
  <c r="J43" i="26" l="1"/>
  <c r="J42" i="26"/>
  <c r="J43" i="23"/>
  <c r="AA7" i="44" l="1"/>
  <c r="AB7" i="44"/>
  <c r="AD7" i="44" s="1"/>
  <c r="AC7" i="44"/>
  <c r="AE7" i="44"/>
  <c r="AA8" i="44"/>
  <c r="AB8" i="44"/>
  <c r="AD8" i="44" s="1"/>
  <c r="AC8" i="44"/>
  <c r="AE8" i="44"/>
  <c r="AA9" i="44"/>
  <c r="AB9" i="44"/>
  <c r="AC9" i="44"/>
  <c r="AD9" i="44"/>
  <c r="AE9" i="44"/>
  <c r="AA10" i="44"/>
  <c r="AB10" i="44"/>
  <c r="AD10" i="44" s="1"/>
  <c r="AC10" i="44"/>
  <c r="AE10" i="44"/>
  <c r="AA11" i="44"/>
  <c r="AB11" i="44"/>
  <c r="AC11" i="44"/>
  <c r="AD11" i="44"/>
  <c r="AE11" i="44"/>
  <c r="C7" i="43"/>
  <c r="D7" i="43"/>
  <c r="F7" i="43" s="1"/>
  <c r="G7" i="43"/>
  <c r="H7" i="43" s="1"/>
  <c r="K7" i="43" s="1"/>
  <c r="I7" i="43"/>
  <c r="M7" i="43"/>
  <c r="M27" i="43" s="1"/>
  <c r="N7" i="43"/>
  <c r="C8" i="43"/>
  <c r="F8" i="43" s="1"/>
  <c r="D8" i="43"/>
  <c r="M8" i="43" s="1"/>
  <c r="M28" i="43" s="1"/>
  <c r="G8" i="43"/>
  <c r="H8" i="43"/>
  <c r="I8" i="43"/>
  <c r="K8" i="43"/>
  <c r="N8" i="43"/>
  <c r="N28" i="43" s="1"/>
  <c r="O28" i="43" s="1"/>
  <c r="C9" i="43"/>
  <c r="F9" i="43" s="1"/>
  <c r="D9" i="43"/>
  <c r="G9" i="43"/>
  <c r="H9" i="43" s="1"/>
  <c r="K9" i="43" s="1"/>
  <c r="M9" i="43"/>
  <c r="N9" i="43"/>
  <c r="N29" i="43" s="1"/>
  <c r="O29" i="43" s="1"/>
  <c r="C10" i="43"/>
  <c r="F10" i="43" s="1"/>
  <c r="D10" i="43"/>
  <c r="G10" i="43"/>
  <c r="H10" i="43" s="1"/>
  <c r="K10" i="43" s="1"/>
  <c r="M10" i="43"/>
  <c r="N10" i="43"/>
  <c r="C11" i="43"/>
  <c r="M11" i="43" s="1"/>
  <c r="M31" i="43" s="1"/>
  <c r="D11" i="43"/>
  <c r="G11" i="43"/>
  <c r="H11" i="43" s="1"/>
  <c r="C12" i="43"/>
  <c r="M12" i="43" s="1"/>
  <c r="M32" i="43" s="1"/>
  <c r="D12" i="43"/>
  <c r="G12" i="43"/>
  <c r="H12" i="43" s="1"/>
  <c r="C13" i="43"/>
  <c r="F13" i="43" s="1"/>
  <c r="D13" i="43"/>
  <c r="G13" i="43"/>
  <c r="H13" i="43" s="1"/>
  <c r="K13" i="43" s="1"/>
  <c r="M13" i="43"/>
  <c r="N13" i="43"/>
  <c r="N33" i="43" s="1"/>
  <c r="O33" i="43" s="1"/>
  <c r="C17" i="43"/>
  <c r="F17" i="43" s="1"/>
  <c r="D17" i="43"/>
  <c r="G17" i="43"/>
  <c r="H17" i="43" s="1"/>
  <c r="K17" i="43" s="1"/>
  <c r="I17" i="43"/>
  <c r="N17" i="43" s="1"/>
  <c r="N27" i="43" s="1"/>
  <c r="O27" i="43" s="1"/>
  <c r="M17" i="43"/>
  <c r="C18" i="43"/>
  <c r="D18" i="43"/>
  <c r="F18" i="43"/>
  <c r="G18" i="43"/>
  <c r="H18" i="43"/>
  <c r="K18" i="43" s="1"/>
  <c r="I18" i="43"/>
  <c r="M18" i="43"/>
  <c r="N18" i="43"/>
  <c r="C19" i="43"/>
  <c r="F19" i="43" s="1"/>
  <c r="D19" i="43"/>
  <c r="M19" i="43" s="1"/>
  <c r="M29" i="43" s="1"/>
  <c r="G19" i="43"/>
  <c r="H19" i="43" s="1"/>
  <c r="K19" i="43" s="1"/>
  <c r="I19" i="43"/>
  <c r="N19" i="43" s="1"/>
  <c r="C20" i="43"/>
  <c r="M20" i="43" s="1"/>
  <c r="M30" i="43" s="1"/>
  <c r="G20" i="43"/>
  <c r="H20" i="43"/>
  <c r="N20" i="43" s="1"/>
  <c r="C21" i="43"/>
  <c r="M21" i="43" s="1"/>
  <c r="G21" i="43"/>
  <c r="H21" i="43" s="1"/>
  <c r="N21" i="43" s="1"/>
  <c r="C22" i="43"/>
  <c r="M22" i="43" s="1"/>
  <c r="G22" i="43"/>
  <c r="H22" i="43"/>
  <c r="N22" i="43" s="1"/>
  <c r="C23" i="43"/>
  <c r="G23" i="43"/>
  <c r="H23" i="43" s="1"/>
  <c r="N23" i="43" s="1"/>
  <c r="M23" i="43"/>
  <c r="M33" i="43" s="1"/>
  <c r="D6" i="42"/>
  <c r="E6" i="42"/>
  <c r="H6" i="42" s="1"/>
  <c r="F6" i="42"/>
  <c r="G6" i="42"/>
  <c r="I6" i="42"/>
  <c r="L6" i="42" s="1"/>
  <c r="J6" i="42"/>
  <c r="K6" i="42"/>
  <c r="M6" i="42" s="1"/>
  <c r="O6" i="42"/>
  <c r="P6" i="42"/>
  <c r="R6" i="42" s="1"/>
  <c r="Q6" i="42"/>
  <c r="W6" i="42"/>
  <c r="X6" i="42"/>
  <c r="AA6" i="42"/>
  <c r="AC6" i="42" s="1"/>
  <c r="AB6" i="42"/>
  <c r="AE6" i="42"/>
  <c r="AI6" i="42" s="1"/>
  <c r="AF6" i="42"/>
  <c r="AG6" i="42"/>
  <c r="AH6" i="42"/>
  <c r="AK6" i="42"/>
  <c r="AN6" i="42" s="1"/>
  <c r="AM6" i="42"/>
  <c r="AO6" i="42"/>
  <c r="AP6" i="42"/>
  <c r="AQ6" i="42"/>
  <c r="AT6" i="42" s="1"/>
  <c r="AR6" i="42"/>
  <c r="AS6" i="42" s="1"/>
  <c r="G7" i="42"/>
  <c r="AV7" i="42" s="1"/>
  <c r="H7" i="42"/>
  <c r="L7" i="42"/>
  <c r="M7" i="42"/>
  <c r="R7" i="42"/>
  <c r="S7" i="42"/>
  <c r="W7" i="42"/>
  <c r="X7" i="42"/>
  <c r="AC7" i="42"/>
  <c r="AD7" i="42"/>
  <c r="AH7" i="42"/>
  <c r="AI7" i="42"/>
  <c r="AW7" i="42" s="1"/>
  <c r="AN7" i="42"/>
  <c r="AS7" i="42"/>
  <c r="AT7" i="42"/>
  <c r="G8" i="42"/>
  <c r="H8" i="42"/>
  <c r="L8" i="42"/>
  <c r="M8" i="42"/>
  <c r="R8" i="42"/>
  <c r="S8" i="42"/>
  <c r="W8" i="42"/>
  <c r="X8" i="42"/>
  <c r="AC8" i="42"/>
  <c r="AD8" i="42"/>
  <c r="AH8" i="42"/>
  <c r="AI8" i="42"/>
  <c r="AN8" i="42"/>
  <c r="AO8" i="42"/>
  <c r="AS8" i="42"/>
  <c r="AT8" i="42"/>
  <c r="G9" i="42"/>
  <c r="L9" i="42"/>
  <c r="AV9" i="42" s="1"/>
  <c r="M9" i="42"/>
  <c r="AW9" i="42" s="1"/>
  <c r="R9" i="42"/>
  <c r="S9" i="42"/>
  <c r="W9" i="42"/>
  <c r="X9" i="42"/>
  <c r="AC9" i="42"/>
  <c r="AD9" i="42"/>
  <c r="AH9" i="42"/>
  <c r="AN9" i="42"/>
  <c r="AS9" i="42"/>
  <c r="AT9" i="42"/>
  <c r="G10" i="42"/>
  <c r="H10" i="42"/>
  <c r="L10" i="42"/>
  <c r="M10" i="42"/>
  <c r="AV10" i="42" s="1"/>
  <c r="R10" i="42"/>
  <c r="S10" i="42"/>
  <c r="W10" i="42"/>
  <c r="X10" i="42"/>
  <c r="AC10" i="42"/>
  <c r="AD10" i="42"/>
  <c r="AH10" i="42"/>
  <c r="AI10" i="42"/>
  <c r="AW10" i="42" s="1"/>
  <c r="AN10" i="42"/>
  <c r="AO10" i="42"/>
  <c r="AS10" i="42"/>
  <c r="G11" i="42"/>
  <c r="H11" i="42"/>
  <c r="L11" i="42"/>
  <c r="AV11" i="42" s="1"/>
  <c r="M11" i="42"/>
  <c r="R11" i="42"/>
  <c r="S11" i="42"/>
  <c r="W11" i="42"/>
  <c r="X11" i="42"/>
  <c r="AC11" i="42"/>
  <c r="AD11" i="42"/>
  <c r="AH11" i="42"/>
  <c r="AI11" i="42"/>
  <c r="AN11" i="42"/>
  <c r="AO11" i="42"/>
  <c r="AS11" i="42"/>
  <c r="AT11" i="42"/>
  <c r="AW11" i="42" s="1"/>
  <c r="G12" i="42"/>
  <c r="AV12" i="42" s="1"/>
  <c r="H12" i="42"/>
  <c r="L12" i="42"/>
  <c r="M12" i="42"/>
  <c r="R12" i="42"/>
  <c r="S12" i="42"/>
  <c r="W12" i="42"/>
  <c r="AC12" i="42"/>
  <c r="AD12" i="42"/>
  <c r="AH12" i="42"/>
  <c r="AI12" i="42"/>
  <c r="AN12" i="42"/>
  <c r="AO12" i="42"/>
  <c r="AS12" i="42"/>
  <c r="AT12" i="42"/>
  <c r="AW12" i="42"/>
  <c r="G13" i="42"/>
  <c r="H13" i="42"/>
  <c r="L13" i="42"/>
  <c r="M13" i="42"/>
  <c r="R13" i="42"/>
  <c r="S13" i="42"/>
  <c r="W13" i="42"/>
  <c r="X13" i="42"/>
  <c r="AC13" i="42"/>
  <c r="AD13" i="42"/>
  <c r="AH13" i="42"/>
  <c r="AI13" i="42"/>
  <c r="AN13" i="42"/>
  <c r="AO13" i="42"/>
  <c r="AS13" i="42"/>
  <c r="AT13" i="42"/>
  <c r="G14" i="42"/>
  <c r="H14" i="42"/>
  <c r="L14" i="42"/>
  <c r="M14" i="42"/>
  <c r="R14" i="42"/>
  <c r="S14" i="42"/>
  <c r="W14" i="42"/>
  <c r="X14" i="42"/>
  <c r="AC14" i="42"/>
  <c r="AH14" i="42"/>
  <c r="AI14" i="42"/>
  <c r="AN14" i="42"/>
  <c r="AO14" i="42"/>
  <c r="AW14" i="42" s="1"/>
  <c r="AS14" i="42"/>
  <c r="AT14" i="42"/>
  <c r="AV14" i="42"/>
  <c r="D19" i="42"/>
  <c r="H19" i="42" s="1"/>
  <c r="E19" i="42"/>
  <c r="F19" i="42"/>
  <c r="G19" i="42"/>
  <c r="I19" i="42"/>
  <c r="J19" i="42"/>
  <c r="L19" i="42" s="1"/>
  <c r="K19" i="42"/>
  <c r="O19" i="42"/>
  <c r="R19" i="42" s="1"/>
  <c r="P19" i="42"/>
  <c r="Q19" i="42"/>
  <c r="S19" i="42"/>
  <c r="T19" i="42"/>
  <c r="U19" i="42"/>
  <c r="W19" i="42" s="1"/>
  <c r="V19" i="42"/>
  <c r="X19" i="42"/>
  <c r="Z19" i="42"/>
  <c r="AA19" i="42"/>
  <c r="AB19" i="42"/>
  <c r="AC19" i="42" s="1"/>
  <c r="AE19" i="42"/>
  <c r="AH19" i="42" s="1"/>
  <c r="AF19" i="42"/>
  <c r="AG19" i="42"/>
  <c r="AK19" i="42"/>
  <c r="AN19" i="42" s="1"/>
  <c r="AL19" i="42"/>
  <c r="AM19" i="42"/>
  <c r="AP19" i="42"/>
  <c r="AT19" i="42" s="1"/>
  <c r="AQ19" i="42"/>
  <c r="AR19" i="42"/>
  <c r="AS19" i="42"/>
  <c r="G20" i="42"/>
  <c r="H20" i="42"/>
  <c r="L20" i="42"/>
  <c r="M20" i="42"/>
  <c r="R20" i="42"/>
  <c r="AV20" i="42" s="1"/>
  <c r="S20" i="42"/>
  <c r="W20" i="42"/>
  <c r="X20" i="42"/>
  <c r="AC20" i="42"/>
  <c r="AD20" i="42"/>
  <c r="AH20" i="42"/>
  <c r="AI20" i="42"/>
  <c r="AN20" i="42"/>
  <c r="AO20" i="42"/>
  <c r="AS20" i="42"/>
  <c r="AT20" i="42"/>
  <c r="AW20" i="42" s="1"/>
  <c r="G21" i="42"/>
  <c r="H21" i="42"/>
  <c r="L21" i="42"/>
  <c r="M21" i="42"/>
  <c r="R21" i="42"/>
  <c r="S21" i="42"/>
  <c r="W21" i="42"/>
  <c r="AC21" i="42"/>
  <c r="AD21" i="42"/>
  <c r="AH21" i="42"/>
  <c r="AI21" i="42"/>
  <c r="AN21" i="42"/>
  <c r="AO21" i="42"/>
  <c r="AS21" i="42"/>
  <c r="AT21" i="42"/>
  <c r="G22" i="42"/>
  <c r="H22" i="42"/>
  <c r="L22" i="42"/>
  <c r="M22" i="42"/>
  <c r="AV22" i="42" s="1"/>
  <c r="R22" i="42"/>
  <c r="S22" i="42"/>
  <c r="W22" i="42"/>
  <c r="AC22" i="42"/>
  <c r="AD22" i="42"/>
  <c r="AH22" i="42"/>
  <c r="AI22" i="42"/>
  <c r="AN22" i="42"/>
  <c r="AO22" i="42"/>
  <c r="AS22" i="42"/>
  <c r="G23" i="42"/>
  <c r="H23" i="42"/>
  <c r="L23" i="42"/>
  <c r="M23" i="42"/>
  <c r="AV23" i="42" s="1"/>
  <c r="R23" i="42"/>
  <c r="S23" i="42"/>
  <c r="W23" i="42"/>
  <c r="X23" i="42"/>
  <c r="AC23" i="42"/>
  <c r="AD23" i="42"/>
  <c r="AH23" i="42"/>
  <c r="AI23" i="42"/>
  <c r="AW23" i="42" s="1"/>
  <c r="AN23" i="42"/>
  <c r="AO23" i="42"/>
  <c r="AS23" i="42"/>
  <c r="G24" i="42"/>
  <c r="H24" i="42"/>
  <c r="L24" i="42"/>
  <c r="AV24" i="42" s="1"/>
  <c r="M24" i="42"/>
  <c r="R24" i="42"/>
  <c r="S24" i="42"/>
  <c r="W24" i="42"/>
  <c r="X24" i="42"/>
  <c r="AC24" i="42"/>
  <c r="AD24" i="42"/>
  <c r="AH24" i="42"/>
  <c r="AI24" i="42"/>
  <c r="AN24" i="42"/>
  <c r="AO24" i="42"/>
  <c r="AS24" i="42"/>
  <c r="AT24" i="42"/>
  <c r="AW24" i="42" s="1"/>
  <c r="G25" i="42"/>
  <c r="AV25" i="42" s="1"/>
  <c r="H25" i="42"/>
  <c r="L25" i="42"/>
  <c r="M25" i="42"/>
  <c r="R25" i="42"/>
  <c r="S25" i="42"/>
  <c r="W25" i="42"/>
  <c r="X25" i="42"/>
  <c r="AC25" i="42"/>
  <c r="AD25" i="42"/>
  <c r="AH25" i="42"/>
  <c r="AI25" i="42"/>
  <c r="AN25" i="42"/>
  <c r="AO25" i="42"/>
  <c r="AS25" i="42"/>
  <c r="AT25" i="42"/>
  <c r="AW25" i="42" s="1"/>
  <c r="G26" i="42"/>
  <c r="H26" i="42"/>
  <c r="L26" i="42"/>
  <c r="M26" i="42"/>
  <c r="R26" i="42"/>
  <c r="S26" i="42"/>
  <c r="W26" i="42"/>
  <c r="X26" i="42"/>
  <c r="AC26" i="42"/>
  <c r="AD26" i="42"/>
  <c r="AH26" i="42"/>
  <c r="AI26" i="42"/>
  <c r="AN26" i="42"/>
  <c r="AS26" i="42"/>
  <c r="AT26" i="42"/>
  <c r="G27" i="42"/>
  <c r="H27" i="42"/>
  <c r="L27" i="42"/>
  <c r="M27" i="42"/>
  <c r="R27" i="42"/>
  <c r="S27" i="42"/>
  <c r="W27" i="42"/>
  <c r="X27" i="42"/>
  <c r="AV27" i="42" s="1"/>
  <c r="AC27" i="42"/>
  <c r="AD27" i="42"/>
  <c r="AH27" i="42"/>
  <c r="AI27" i="42"/>
  <c r="AN27" i="42"/>
  <c r="AO27" i="42"/>
  <c r="AS27" i="42"/>
  <c r="AT27" i="42"/>
  <c r="AW27" i="42" s="1"/>
  <c r="D9" i="41"/>
  <c r="D10" i="41"/>
  <c r="D11" i="41"/>
  <c r="D12" i="41"/>
  <c r="D13" i="41"/>
  <c r="D14" i="41"/>
  <c r="D15" i="41"/>
  <c r="D19" i="41"/>
  <c r="D20" i="41"/>
  <c r="D21" i="41"/>
  <c r="N30" i="43" l="1"/>
  <c r="O30" i="43" s="1"/>
  <c r="N12" i="43"/>
  <c r="N32" i="43" s="1"/>
  <c r="O32" i="43" s="1"/>
  <c r="K12" i="43"/>
  <c r="N11" i="43"/>
  <c r="N31" i="43" s="1"/>
  <c r="O31" i="43" s="1"/>
  <c r="K11" i="43"/>
  <c r="F12" i="43"/>
  <c r="F11" i="43"/>
  <c r="AI19" i="42"/>
  <c r="S6" i="42"/>
  <c r="AW6" i="42" s="1"/>
  <c r="AW22" i="42"/>
  <c r="AO19" i="42"/>
  <c r="AW19" i="42" s="1"/>
  <c r="M19" i="42"/>
  <c r="AD19" i="42"/>
  <c r="AV19" i="42" s="1"/>
  <c r="AV6" i="42" l="1"/>
  <c r="C7" i="39" l="1"/>
  <c r="C8" i="39" s="1"/>
  <c r="B28" i="37"/>
  <c r="C28" i="37" s="1"/>
  <c r="B29" i="37"/>
  <c r="C29" i="37" s="1"/>
  <c r="B30" i="37"/>
  <c r="C30" i="37" s="1"/>
  <c r="B31" i="37"/>
  <c r="C31" i="37" s="1"/>
  <c r="B32" i="37"/>
  <c r="C32" i="37" s="1"/>
  <c r="B33" i="37"/>
  <c r="C33" i="37" s="1"/>
  <c r="B27" i="37"/>
  <c r="C27" i="37" s="1"/>
  <c r="C10" i="39"/>
  <c r="C44" i="38"/>
  <c r="C43" i="38"/>
  <c r="C42" i="38"/>
  <c r="D42" i="38" s="1"/>
  <c r="C41" i="38"/>
  <c r="D40" i="38" s="1"/>
  <c r="C40" i="38"/>
  <c r="D36" i="38"/>
  <c r="D30" i="38"/>
  <c r="D24" i="38"/>
  <c r="D18" i="38"/>
  <c r="D12" i="38"/>
  <c r="C9" i="39" l="1"/>
  <c r="C11" i="39" s="1"/>
  <c r="D41" i="38"/>
  <c r="D43" i="38"/>
  <c r="C11" i="35" l="1"/>
  <c r="C11" i="36"/>
  <c r="C10" i="29"/>
  <c r="C9" i="29"/>
  <c r="D49" i="28"/>
  <c r="D50" i="28"/>
  <c r="C51" i="28"/>
  <c r="C50" i="28"/>
  <c r="C49" i="28"/>
  <c r="C48" i="28"/>
  <c r="C47" i="28"/>
  <c r="C46" i="28"/>
  <c r="D42" i="28"/>
  <c r="D36" i="28"/>
  <c r="D30" i="28"/>
  <c r="D24" i="28"/>
  <c r="D18" i="28"/>
  <c r="D12" i="28"/>
  <c r="C14" i="36"/>
  <c r="C34" i="26"/>
  <c r="C33" i="26"/>
  <c r="D33" i="26" s="1"/>
  <c r="C31" i="26"/>
  <c r="C35" i="26"/>
  <c r="D34" i="26"/>
  <c r="C32" i="26"/>
  <c r="D31" i="26"/>
  <c r="D27" i="26"/>
  <c r="E27" i="26"/>
  <c r="D23" i="26"/>
  <c r="D19" i="26"/>
  <c r="E18" i="26"/>
  <c r="D15" i="26"/>
  <c r="D11" i="26"/>
  <c r="C35" i="23"/>
  <c r="D34" i="23" s="1"/>
  <c r="C34" i="23"/>
  <c r="D33" i="23"/>
  <c r="D32" i="23"/>
  <c r="D31" i="23"/>
  <c r="C33" i="23"/>
  <c r="C32" i="23"/>
  <c r="C31" i="23"/>
  <c r="D11" i="23"/>
  <c r="D27" i="23"/>
  <c r="E25" i="23"/>
  <c r="D23" i="23"/>
  <c r="E21" i="23"/>
  <c r="D19" i="23"/>
  <c r="D15" i="23"/>
  <c r="C15" i="36" l="1"/>
  <c r="C14" i="35"/>
  <c r="C15" i="35" s="1"/>
  <c r="C11" i="29"/>
  <c r="D47" i="28"/>
  <c r="D46" i="28"/>
  <c r="D48" i="28"/>
  <c r="D32" i="26"/>
  <c r="E19" i="26"/>
  <c r="E23" i="26"/>
  <c r="E27" i="23"/>
  <c r="E23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Sedlak, Mark</author>
  </authors>
  <commentList>
    <comment ref="AV1" authorId="0" shapeId="0" xr:uid="{5C803DDF-8BEA-44D9-9A7C-B15681403F68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0 lb/hr test runs not included in averages</t>
        </r>
      </text>
    </comment>
    <comment ref="H12" authorId="0" shapeId="0" xr:uid="{C028FD2A-FD07-411F-A270-AD164D9EFDFF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does not include 0 lb/hr results in average (this is R2 and R3 only)
</t>
        </r>
      </text>
    </comment>
    <comment ref="AO13" authorId="0" shapeId="0" xr:uid="{24EB2373-18F8-4BCA-BE61-9A6DE164E92D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excludes 0 lb/hr runs (this includes R1 and R2)</t>
        </r>
      </text>
    </comment>
    <comment ref="H14" authorId="0" shapeId="0" xr:uid="{0903B946-3047-4C7D-A531-7763E7C4D916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does not include 0 lb/hr runs (this is R1 only) </t>
        </r>
      </text>
    </comment>
    <comment ref="X14" authorId="0" shapeId="0" xr:uid="{FE7F1B87-FA35-4524-A29D-67E3C95D563C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R1 only, excludes R2, R3 which are 0 lb/hr runs</t>
        </r>
      </text>
    </comment>
    <comment ref="AT14" authorId="0" shapeId="0" xr:uid="{AE672FDA-434A-4A83-87BD-E2300544001D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excludes R1 (0 lb/hr)</t>
        </r>
      </text>
    </comment>
    <comment ref="AO24" authorId="0" shapeId="0" xr:uid="{933CE2FB-C50B-46E2-9CE1-716DC20B0F34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
excludes R2 (0 lb/hr)</t>
        </r>
      </text>
    </comment>
    <comment ref="H25" authorId="0" shapeId="0" xr:uid="{6049EE09-A358-4DF2-8C39-B4948E4F75EC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does not include runs with 0 lb/hr results (this is R2 only)</t>
        </r>
      </text>
    </comment>
    <comment ref="M25" authorId="0" shapeId="0" xr:uid="{4999D7BA-2397-4D49-ACC6-9E0F84779638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does not include 0 lb/hr runs (this is R1 and R3 only)</t>
        </r>
      </text>
    </comment>
    <comment ref="S25" authorId="0" shapeId="0" xr:uid="{57ED1AF9-D1E4-4D8D-9A62-60534486ADCA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does not include 0 lb/hr runs (this includes R1 only)</t>
        </r>
      </text>
    </comment>
    <comment ref="AD25" authorId="0" shapeId="0" xr:uid="{02D8879A-2BEF-4F6E-ACE3-937F211EBDF1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excludes 0 lb/hr runs (this incluces R1 and R3)</t>
        </r>
      </text>
    </comment>
    <comment ref="AI25" authorId="0" shapeId="0" xr:uid="{D38B29F8-AD67-470C-BB51-ECD4D5E9E440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does not include 0 lb/hr runs (this includes R2 and R3)</t>
        </r>
      </text>
    </comment>
    <comment ref="AO25" authorId="0" shapeId="0" xr:uid="{72E5365D-C840-4E5A-985F-8BFB9E06CBA9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excludes R1 (0 lb/hr)</t>
        </r>
      </text>
    </comment>
    <comment ref="M27" authorId="0" shapeId="0" xr:uid="{3C54A991-33EC-4D25-83DB-3CE6DC4456A9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excludes R1 (zero lb/hr), this is R2 and R3 only</t>
        </r>
      </text>
    </comment>
    <comment ref="X27" authorId="0" shapeId="0" xr:uid="{E359C318-55D1-4A10-AD8E-B91912167C1F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excludes 0 lb/hr runs (this includes R1 and R2 only)</t>
        </r>
      </text>
    </comment>
    <comment ref="AO27" authorId="0" shapeId="0" xr:uid="{0ACF52F5-409E-4AD6-9C09-F7D45AD6142E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excludes R3 (0 lb/hr)</t>
        </r>
      </text>
    </comment>
    <comment ref="AT27" authorId="0" shapeId="0" xr:uid="{889F6A55-6565-4BB0-80BC-82DBD59FACB5}">
      <text>
        <r>
          <rPr>
            <b/>
            <sz val="9"/>
            <color indexed="81"/>
            <rFont val="Tahoma"/>
            <family val="2"/>
          </rPr>
          <t>Sedlak, Mark:</t>
        </r>
        <r>
          <rPr>
            <sz val="9"/>
            <color indexed="81"/>
            <rFont val="Tahoma"/>
            <family val="2"/>
          </rPr>
          <t xml:space="preserve">
average excludes R2 (0 lb/hr)</t>
        </r>
      </text>
    </comment>
  </commentList>
</comments>
</file>

<file path=xl/sharedStrings.xml><?xml version="1.0" encoding="utf-8"?>
<sst xmlns="http://schemas.openxmlformats.org/spreadsheetml/2006/main" count="768" uniqueCount="166">
  <si>
    <t>AES ID</t>
  </si>
  <si>
    <t>SO2</t>
  </si>
  <si>
    <t>NOx</t>
  </si>
  <si>
    <t>CO</t>
  </si>
  <si>
    <t>VOC</t>
  </si>
  <si>
    <t>112</t>
  </si>
  <si>
    <t>F1 DEC (melt)</t>
  </si>
  <si>
    <t>113</t>
  </si>
  <si>
    <t>F1 Canopy (charge/tap)</t>
  </si>
  <si>
    <t>114</t>
  </si>
  <si>
    <t>F1 Uncaptured (fugitives)</t>
  </si>
  <si>
    <t>109</t>
  </si>
  <si>
    <t>F2 DEC (melt)</t>
  </si>
  <si>
    <t>110</t>
  </si>
  <si>
    <t>F2 Canopy (charge/tap)</t>
  </si>
  <si>
    <t>111</t>
  </si>
  <si>
    <t>F2 Uncaptured (fugitives)</t>
  </si>
  <si>
    <t>trigger</t>
  </si>
  <si>
    <t>NET INCREASE:</t>
  </si>
  <si>
    <t>reported</t>
  </si>
  <si>
    <t>CO TPY</t>
  </si>
  <si>
    <t>VOC TPY</t>
  </si>
  <si>
    <t>Year / Source</t>
  </si>
  <si>
    <t>TOTAL</t>
  </si>
  <si>
    <t>ATI - Brackenridge</t>
  </si>
  <si>
    <t>reported 
SO2 TPY</t>
  </si>
  <si>
    <t>SO2 adjusted downward to IP6 TPY limit</t>
  </si>
  <si>
    <t>reported 
NOx TPY</t>
  </si>
  <si>
    <t>NOx adjusted downward to IP6 TPY limit</t>
  </si>
  <si>
    <t>F1+F2 DEC</t>
  </si>
  <si>
    <t>01/08/2024</t>
  </si>
  <si>
    <t>reported NOx TPY</t>
  </si>
  <si>
    <t>TOTAL F1+ F2</t>
  </si>
  <si>
    <t>NOTES:</t>
  </si>
  <si>
    <t>1) For baseline determination, 2018 and 2019 NOx DEC TPY adjusted downward to IP6 TPY limit</t>
  </si>
  <si>
    <t>NOT A SIGNIFICANT NET EMISSIONS INCREASE</t>
  </si>
  <si>
    <t>reported SO2 TPY</t>
  </si>
  <si>
    <t>1) For baseline determination, 2018 and 2019 SO2 DEC TPY adjusted downward to IP6 TPY limit</t>
  </si>
  <si>
    <t>F1+F2 Canopy</t>
  </si>
  <si>
    <t>reported CO TPY</t>
  </si>
  <si>
    <t>F1 Canopy TPY Projected Actual Emissions</t>
  </si>
  <si>
    <t>F2 Canopy TPY Projected Actual Emissions</t>
  </si>
  <si>
    <t>F1+F2 Canopy Baseline Emissions</t>
  </si>
  <si>
    <t>F1+F2 Canopy Projected Actual TPY</t>
  </si>
  <si>
    <t>2-yr avg of reported NOx TPY</t>
  </si>
  <si>
    <t>2-yr avg of reported CO TPY</t>
  </si>
  <si>
    <t>2-yr avg of reported SO2 TPY</t>
  </si>
  <si>
    <t>F1 DEC TPY Projected Actual Emissions</t>
  </si>
  <si>
    <t>F2 DEC TPY Projected Actual Emissions</t>
  </si>
  <si>
    <t>In each case, the net emissions increase is not a significant net emissions increase.</t>
  </si>
  <si>
    <t>F1+F2 DEC+Canopy Projected Actual TPY</t>
  </si>
  <si>
    <t>F1+F2 DEC Baseline Emissions, TPY</t>
  </si>
  <si>
    <t>F1+F2 Canopy Baseline Emissions, TPY</t>
  </si>
  <si>
    <t>F1+F2 DEC+Canopy Baseline Emissions, TPY</t>
  </si>
  <si>
    <t>reported VOC TPY</t>
  </si>
  <si>
    <t>2-yr avg of reported VOC TPY</t>
  </si>
  <si>
    <t>F1 F2 DEC - Historic Actual Emissions , NOx</t>
  </si>
  <si>
    <t>PM (Filt+Cond)</t>
  </si>
  <si>
    <t>PM-10/2.5 (Filt)</t>
  </si>
  <si>
    <t>lead</t>
  </si>
  <si>
    <t>TOTAL PER FURNACE, DEC+Canopy</t>
  </si>
  <si>
    <t>TPY per EAF</t>
  </si>
  <si>
    <t>F1, F2 DEC</t>
  </si>
  <si>
    <t>F1, F2 Canopy</t>
  </si>
  <si>
    <t>F1 F2 DEC - Historic Actual Emissions , SO2</t>
  </si>
  <si>
    <t>F1 F2 Canopy - Historic Actual Emissions , CO</t>
  </si>
  <si>
    <t>F1 F2 Canopy - Net Emissions Increase, CO</t>
  </si>
  <si>
    <t>F1 F2 Canopy - Historic Actual Emissions , NOx</t>
  </si>
  <si>
    <t>F1 F2 Canopy - Historic Actual Emissions , SO2</t>
  </si>
  <si>
    <t>F1 F2 Canopy - Historic Actual Emissions , VOC</t>
  </si>
  <si>
    <t>F1 F2 Canopy - Net Emissions Increase, VOC</t>
  </si>
  <si>
    <t>F1 F2 DEC+Canopy - Net Emissions Increase, NOx</t>
  </si>
  <si>
    <t>F1 F2 DEC+Canopy - Net Emissions Increase, SO2</t>
  </si>
  <si>
    <t>Proposed IP6c TPY changes are "projected actual" emissions based on 7,900 hour/yr of EAF operation (per EAF).</t>
  </si>
  <si>
    <t>F1 &amp; F2 test results were evaluated to determine if existing IP6 limits could be met.</t>
  </si>
  <si>
    <t>For each pollutant and each baghouse where a change is proposed, a net increase evaluation is performed.</t>
  </si>
  <si>
    <t>Baseline emissions are based on historic emissions as previously reported to ACHD in emission inventories.</t>
  </si>
  <si>
    <t>TPY F1+F2 COMBINED</t>
  </si>
  <si>
    <r>
      <rPr>
        <u/>
        <sz val="12"/>
        <rFont val="Calibri"/>
        <family val="2"/>
        <scheme val="minor"/>
      </rPr>
      <t>NO CHANGE</t>
    </r>
    <r>
      <rPr>
        <sz val="12"/>
        <rFont val="Calibri"/>
        <family val="2"/>
        <scheme val="minor"/>
      </rPr>
      <t xml:space="preserve"> - compliance demonstrated, 
keep existing IP6 lb/hr &amp; TPY limits</t>
    </r>
  </si>
  <si>
    <t>REVISE IP6 LIMIT: lb/hr - use test max lb/hr (20% SF); 
TPY per EAF - use highest test avg lb/hr x 7900 hr/yr</t>
  </si>
  <si>
    <t>F1 F2 - Proposed IP6c</t>
  </si>
  <si>
    <t>EACH</t>
  </si>
  <si>
    <r>
      <t xml:space="preserve">Internal emission offsets were </t>
    </r>
    <r>
      <rPr>
        <u/>
        <sz val="12"/>
        <color theme="1"/>
        <rFont val="Calibri"/>
        <family val="2"/>
        <scheme val="minor"/>
      </rPr>
      <t>not used</t>
    </r>
    <r>
      <rPr>
        <sz val="12"/>
        <color theme="1"/>
        <rFont val="Calibri"/>
        <family val="2"/>
        <scheme val="minor"/>
      </rPr>
      <t xml:space="preserve"> in the net increase evaluation.</t>
    </r>
  </si>
  <si>
    <t>BASIC PROCESS</t>
  </si>
  <si>
    <t>Where existing limits could not be met, changes for revised IP6c are proposed.</t>
  </si>
  <si>
    <t>The proposed changes (projected actual TPY/IP6c limit) are compared to baseline TPY to determine the net emissions increase in TPY.</t>
  </si>
  <si>
    <t>PM-10 (Filt)</t>
  </si>
  <si>
    <t>(each)</t>
  </si>
  <si>
    <t>equivalent lb/hr</t>
  </si>
  <si>
    <t>lb/heat</t>
  </si>
  <si>
    <t>TPY</t>
  </si>
  <si>
    <t xml:space="preserve">heat duration (hr): </t>
  </si>
  <si>
    <t>IP6 Emission Limitations</t>
  </si>
  <si>
    <t>lb/hr</t>
  </si>
  <si>
    <t>THC</t>
  </si>
  <si>
    <t>PM-Con</t>
  </si>
  <si>
    <t>max 3-run avg</t>
  </si>
  <si>
    <t>1-run max</t>
  </si>
  <si>
    <t>AVG</t>
  </si>
  <si>
    <t>MAX</t>
  </si>
  <si>
    <t>R3</t>
  </si>
  <si>
    <t>R2</t>
  </si>
  <si>
    <t>R1</t>
  </si>
  <si>
    <t>CANOPY (lb/hr)</t>
  </si>
  <si>
    <t>R1-3</t>
  </si>
  <si>
    <t>DEC (lb/hr)</t>
  </si>
  <si>
    <t>2022/2023 tests
1-run max. and 
highest 3-run average lb/hr</t>
  </si>
  <si>
    <t>F2 Stack Test,
May 2023</t>
  </si>
  <si>
    <t>F1 Stack Test,
May 2023</t>
  </si>
  <si>
    <t>F2 Stack Test,
Mar 2023</t>
  </si>
  <si>
    <t>F1 Stack Test,
Feb/Mar 2023</t>
  </si>
  <si>
    <t>F2 Stack Test,
Dec 2022</t>
  </si>
  <si>
    <t>F1 Stack Test,
Nov 2022</t>
  </si>
  <si>
    <t>F2 Stack Test,
Sept 2022</t>
  </si>
  <si>
    <t>F1 Stack Test,
Sept 2022</t>
  </si>
  <si>
    <t>no change to DEC, added Canopy to total</t>
  </si>
  <si>
    <t>revised DEC, added Canopy to total</t>
  </si>
  <si>
    <t>no change to existing limits</t>
  </si>
  <si>
    <t>F1 + F2 combined</t>
  </si>
  <si>
    <t>IP6c 
TOTAL PER EAF</t>
  </si>
  <si>
    <t>PROPOSED PERMIT MODIFICATION FOR IP6c</t>
  </si>
  <si>
    <t>No IP6 LIMIT: lb/hr - use test max lb/hr (20% SF); 
TPY per EAF - use highest test avg lb/hr x 7900 projected hr/yr</t>
  </si>
  <si>
    <t>n/a</t>
  </si>
  <si>
    <t>no limit</t>
  </si>
  <si>
    <t>171.19 TPY CO includes 10% SF</t>
  </si>
  <si>
    <t>&lt;--</t>
  </si>
  <si>
    <r>
      <rPr>
        <u/>
        <sz val="11"/>
        <rFont val="Calibri"/>
        <family val="2"/>
        <scheme val="minor"/>
      </rPr>
      <t>NO CHANGE</t>
    </r>
    <r>
      <rPr>
        <sz val="11"/>
        <rFont val="Calibri"/>
        <family val="2"/>
        <scheme val="minor"/>
      </rPr>
      <t xml:space="preserve"> - compliance demonstrated, keep existing IP6 lb/hr &amp; TPY limits</t>
    </r>
  </si>
  <si>
    <t>YES</t>
  </si>
  <si>
    <t>PER CANOPY BAGHOUSE</t>
  </si>
  <si>
    <t>REVISE IP6 LIMIT: lb/hr - use test max lb/hr (20% SF); 
TPY per EAF - use highest test avg lb/hr x 7900 projected hr/yr</t>
  </si>
  <si>
    <t>NO</t>
  </si>
  <si>
    <t>PER DEC BAGHOUSE</t>
  </si>
  <si>
    <t>lb/hr per EAF</t>
  </si>
  <si>
    <t>% of limit</t>
  </si>
  <si>
    <r>
      <t xml:space="preserve">max </t>
    </r>
    <r>
      <rPr>
        <b/>
        <u/>
        <sz val="11"/>
        <rFont val="Calibri"/>
        <family val="2"/>
        <scheme val="minor"/>
      </rPr>
      <t>3-run avg</t>
    </r>
    <r>
      <rPr>
        <b/>
        <sz val="11"/>
        <rFont val="Calibri"/>
        <family val="2"/>
        <scheme val="minor"/>
      </rPr>
      <t xml:space="preserve"> of all test events</t>
    </r>
  </si>
  <si>
    <t>1-run max of all test runs</t>
  </si>
  <si>
    <t>IP6c Emissions 
per EAF, 
per baghouse</t>
  </si>
  <si>
    <t>is existing IP6 limit met?</t>
  </si>
  <si>
    <t>Existing IP6 limits</t>
  </si>
  <si>
    <r>
      <rPr>
        <b/>
        <i/>
        <sz val="12"/>
        <rFont val="Calibri"/>
        <family val="2"/>
        <scheme val="minor"/>
      </rPr>
      <t>TEST TO CHECK IF IP6 LIMIT 
CAN BE MET:</t>
    </r>
    <r>
      <rPr>
        <b/>
        <sz val="12"/>
        <rFont val="Calibri"/>
        <family val="2"/>
        <scheme val="minor"/>
      </rPr>
      <t xml:space="preserve">
max </t>
    </r>
    <r>
      <rPr>
        <b/>
        <u/>
        <sz val="12"/>
        <rFont val="Calibri"/>
        <family val="2"/>
        <scheme val="minor"/>
      </rPr>
      <t>3-run avg</t>
    </r>
    <r>
      <rPr>
        <b/>
        <sz val="12"/>
        <rFont val="Calibri"/>
        <family val="2"/>
        <scheme val="minor"/>
      </rPr>
      <t xml:space="preserve"> x 
max hours/yr,</t>
    </r>
  </si>
  <si>
    <t>2022/2023 test results</t>
  </si>
  <si>
    <t>Existing IP6</t>
  </si>
  <si>
    <t>max. hours/year per EAF:</t>
  </si>
  <si>
    <t>F1 F2 2022/2023 Test Results VS IP6 Limits</t>
  </si>
  <si>
    <t>PM 
(Filt+Cond)</t>
  </si>
  <si>
    <t>STANDARD DEVIATION</t>
  </si>
  <si>
    <t>RANGE</t>
  </si>
  <si>
    <t>AVERAGE</t>
  </si>
  <si>
    <t>MAXIMUM</t>
  </si>
  <si>
    <t>MINIMUM</t>
  </si>
  <si>
    <t>F2 R3</t>
  </si>
  <si>
    <t>F2 R2</t>
  </si>
  <si>
    <t>F2 R1</t>
  </si>
  <si>
    <t>F1 R3</t>
  </si>
  <si>
    <t>F1 R2</t>
  </si>
  <si>
    <t>F1 R1</t>
  </si>
  <si>
    <t>F1, F2 Canopy Test Run</t>
  </si>
  <si>
    <t>Overall Test Run #</t>
  </si>
  <si>
    <t>Test Run 
Date</t>
  </si>
  <si>
    <t>Pounds Per Hour, Run-By-Run Test Result Statistics</t>
  </si>
  <si>
    <t>F1 F2 Canopy Test Results - CO Variability</t>
  </si>
  <si>
    <t>*Projected Actual CO TPY emissions include 10% safety factor due to the demonstrated CO variability.</t>
  </si>
  <si>
    <t>See CO variability justification tabs</t>
  </si>
  <si>
    <t>1/13/24 - added 10% SF to CO TPY (per ATI request to ACHD during 1/9/24 meeting)</t>
  </si>
  <si>
    <r>
      <t xml:space="preserve">*1/13/24 - 10% SF added here due to demonstrated variability - </t>
    </r>
    <r>
      <rPr>
        <b/>
        <i/>
        <u/>
        <sz val="12"/>
        <color rgb="FFC00000"/>
        <rFont val="Calibri"/>
        <family val="2"/>
        <scheme val="minor"/>
      </rPr>
      <t>171.19 TPY includes 10% SF</t>
    </r>
  </si>
  <si>
    <r>
      <t>*</t>
    </r>
    <r>
      <rPr>
        <b/>
        <i/>
        <u/>
        <sz val="12"/>
        <color rgb="FFC00000"/>
        <rFont val="Calibri"/>
        <family val="2"/>
        <scheme val="minor"/>
      </rPr>
      <t>318.66 TPY per EAF and 637.33 TPY F1+F2 COMBINED includes 10% 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</si>
</sst>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000"/>
    <numFmt numFmtId="168" formatCode="0.00000"/>
    <numFmt numFmtId="169" formatCode="_(* #,##0.0000_);_(* \(#,##0.0000\);_(* &quot;-&quot;??_);_(@_)"/>
    <numFmt numFmtId="170" formatCode="0.000"/>
    <numFmt numFmtId="171" formatCode="mm/dd/yy;@"/>
    <numFmt numFmtId="172" formatCode="m/d/yy;@"/>
    <numFmt numFmtId="173" formatCode="_(* #,##0.000_);_(* \(#,##0.000\);_(* &quot;-&quot;??_);_(@_)"/>
  </numFmts>
  <fonts count="5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2"/>
      <color rgb="FFC00000"/>
      <name val="Calibri"/>
      <family val="2"/>
      <scheme val="minor"/>
    </font>
    <font>
      <b/>
      <sz val="14"/>
      <color rgb="FFC0000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rgb="FFC00000"/>
      <name val="Calibri"/>
      <family val="2"/>
      <scheme val="minor"/>
    </font>
    <font>
      <u/>
      <sz val="12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56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49" fontId="5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8" fillId="0" borderId="12" xfId="0" applyFont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20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2" fontId="11" fillId="5" borderId="15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3" borderId="7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14" fontId="16" fillId="5" borderId="0" xfId="0" quotePrefix="1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5" fontId="7" fillId="5" borderId="0" xfId="1" applyNumberFormat="1" applyFont="1" applyFill="1" applyBorder="1" applyAlignment="1">
      <alignment horizontal="center" vertical="center"/>
    </xf>
    <xf numFmtId="165" fontId="7" fillId="5" borderId="14" xfId="1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49" fontId="14" fillId="5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/>
    <xf numFmtId="49" fontId="6" fillId="5" borderId="3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0" fontId="0" fillId="5" borderId="3" xfId="0" applyFont="1" applyFill="1" applyBorder="1"/>
    <xf numFmtId="49" fontId="6" fillId="5" borderId="7" xfId="0" applyNumberFormat="1" applyFont="1" applyFill="1" applyBorder="1" applyAlignment="1">
      <alignment horizontal="center"/>
    </xf>
    <xf numFmtId="0" fontId="0" fillId="5" borderId="7" xfId="0" applyFont="1" applyFill="1" applyBorder="1"/>
    <xf numFmtId="0" fontId="18" fillId="5" borderId="0" xfId="0" applyFont="1" applyFill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165" fontId="7" fillId="3" borderId="9" xfId="1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166" fontId="0" fillId="5" borderId="0" xfId="1" applyNumberFormat="1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5" fontId="7" fillId="5" borderId="24" xfId="1" applyNumberFormat="1" applyFon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165" fontId="7" fillId="5" borderId="22" xfId="1" applyNumberFormat="1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66" fontId="0" fillId="5" borderId="26" xfId="1" applyNumberFormat="1" applyFon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 vertical="center"/>
    </xf>
    <xf numFmtId="0" fontId="0" fillId="5" borderId="16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16" xfId="0" applyFont="1" applyFill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/>
    </xf>
    <xf numFmtId="0" fontId="21" fillId="5" borderId="15" xfId="0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2" xfId="0" applyFont="1" applyFill="1" applyBorder="1"/>
    <xf numFmtId="0" fontId="0" fillId="5" borderId="6" xfId="0" applyFont="1" applyFill="1" applyBorder="1"/>
    <xf numFmtId="0" fontId="12" fillId="5" borderId="0" xfId="0" applyFont="1" applyFill="1"/>
    <xf numFmtId="0" fontId="0" fillId="5" borderId="2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6" fontId="0" fillId="5" borderId="2" xfId="1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left" vertical="center" wrapText="1" indent="1"/>
    </xf>
    <xf numFmtId="0" fontId="1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5" borderId="1" xfId="0" applyFill="1" applyBorder="1" applyAlignment="1">
      <alignment horizontal="center"/>
    </xf>
    <xf numFmtId="17" fontId="11" fillId="5" borderId="1" xfId="0" quotePrefix="1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16" fillId="5" borderId="0" xfId="0" applyFont="1" applyFill="1" applyBorder="1"/>
    <xf numFmtId="14" fontId="16" fillId="5" borderId="0" xfId="0" applyNumberFormat="1" applyFont="1" applyFill="1" applyBorder="1" applyAlignment="1">
      <alignment horizontal="left"/>
    </xf>
    <xf numFmtId="0" fontId="22" fillId="5" borderId="0" xfId="0" applyFont="1" applyFill="1" applyBorder="1" applyAlignment="1">
      <alignment horizontal="center" vertical="center" wrapText="1"/>
    </xf>
    <xf numFmtId="43" fontId="0" fillId="0" borderId="29" xfId="0" applyNumberFormat="1" applyBorder="1"/>
    <xf numFmtId="43" fontId="0" fillId="0" borderId="30" xfId="0" applyNumberFormat="1" applyBorder="1"/>
    <xf numFmtId="43" fontId="8" fillId="0" borderId="30" xfId="0" applyNumberFormat="1" applyFont="1" applyBorder="1"/>
    <xf numFmtId="43" fontId="8" fillId="0" borderId="31" xfId="0" applyNumberFormat="1" applyFont="1" applyBorder="1"/>
    <xf numFmtId="0" fontId="8" fillId="5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3" fontId="0" fillId="0" borderId="0" xfId="0" applyNumberFormat="1" applyAlignment="1">
      <alignment horizontal="left"/>
    </xf>
    <xf numFmtId="0" fontId="11" fillId="5" borderId="0" xfId="0" applyFont="1" applyFill="1" applyBorder="1" applyAlignment="1">
      <alignment horizontal="center"/>
    </xf>
    <xf numFmtId="43" fontId="11" fillId="0" borderId="28" xfId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5" borderId="0" xfId="0" applyFont="1" applyFill="1" applyAlignment="1">
      <alignment vertical="center"/>
    </xf>
    <xf numFmtId="164" fontId="8" fillId="5" borderId="13" xfId="0" applyNumberFormat="1" applyFont="1" applyFill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49" fontId="6" fillId="5" borderId="34" xfId="0" applyNumberFormat="1" applyFont="1" applyFill="1" applyBorder="1" applyAlignment="1">
      <alignment horizontal="center" vertical="center"/>
    </xf>
    <xf numFmtId="2" fontId="8" fillId="5" borderId="35" xfId="0" applyNumberFormat="1" applyFont="1" applyFill="1" applyBorder="1" applyAlignment="1">
      <alignment horizontal="center" vertical="center"/>
    </xf>
    <xf numFmtId="164" fontId="8" fillId="5" borderId="36" xfId="0" applyNumberFormat="1" applyFont="1" applyFill="1" applyBorder="1" applyAlignment="1">
      <alignment horizontal="center" vertical="center"/>
    </xf>
    <xf numFmtId="49" fontId="6" fillId="5" borderId="37" xfId="0" applyNumberFormat="1" applyFont="1" applyFill="1" applyBorder="1" applyAlignment="1">
      <alignment horizontal="center" vertical="center"/>
    </xf>
    <xf numFmtId="2" fontId="8" fillId="5" borderId="38" xfId="0" applyNumberFormat="1" applyFont="1" applyFill="1" applyBorder="1" applyAlignment="1">
      <alignment horizontal="center" vertical="center"/>
    </xf>
    <xf numFmtId="2" fontId="11" fillId="5" borderId="35" xfId="0" applyNumberFormat="1" applyFont="1" applyFill="1" applyBorder="1" applyAlignment="1">
      <alignment horizontal="center" vertical="center"/>
    </xf>
    <xf numFmtId="2" fontId="11" fillId="5" borderId="38" xfId="0" applyNumberFormat="1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164" fontId="0" fillId="5" borderId="13" xfId="0" applyNumberFormat="1" applyFill="1" applyBorder="1" applyAlignment="1">
      <alignment horizontal="center" vertical="center"/>
    </xf>
    <xf numFmtId="49" fontId="6" fillId="5" borderId="39" xfId="0" applyNumberFormat="1" applyFont="1" applyFill="1" applyBorder="1" applyAlignment="1">
      <alignment horizontal="center" vertical="center"/>
    </xf>
    <xf numFmtId="2" fontId="0" fillId="5" borderId="35" xfId="0" applyNumberFormat="1" applyFill="1" applyBorder="1" applyAlignment="1">
      <alignment horizontal="center" vertical="center"/>
    </xf>
    <xf numFmtId="49" fontId="6" fillId="5" borderId="40" xfId="0" applyNumberFormat="1" applyFon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49" fontId="6" fillId="5" borderId="41" xfId="0" applyNumberFormat="1" applyFon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2" fontId="27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7" fontId="28" fillId="0" borderId="0" xfId="0" applyNumberFormat="1" applyFont="1" applyBorder="1" applyAlignment="1">
      <alignment horizontal="left" vertical="center" indent="1"/>
    </xf>
    <xf numFmtId="2" fontId="17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indent="1"/>
    </xf>
    <xf numFmtId="2" fontId="17" fillId="0" borderId="0" xfId="0" applyNumberFormat="1" applyFont="1" applyBorder="1"/>
    <xf numFmtId="0" fontId="30" fillId="5" borderId="0" xfId="0" applyFont="1" applyFill="1" applyAlignment="1">
      <alignment horizontal="left"/>
    </xf>
    <xf numFmtId="0" fontId="11" fillId="0" borderId="0" xfId="0" applyFont="1"/>
    <xf numFmtId="0" fontId="32" fillId="0" borderId="0" xfId="0" applyFont="1"/>
    <xf numFmtId="2" fontId="11" fillId="0" borderId="0" xfId="0" applyNumberFormat="1" applyFont="1" applyAlignment="1">
      <alignment horizontal="center" vertical="center"/>
    </xf>
    <xf numFmtId="2" fontId="33" fillId="5" borderId="43" xfId="0" applyNumberFormat="1" applyFont="1" applyFill="1" applyBorder="1" applyAlignment="1">
      <alignment horizontal="center" vertical="center"/>
    </xf>
    <xf numFmtId="2" fontId="33" fillId="5" borderId="44" xfId="0" applyNumberFormat="1" applyFont="1" applyFill="1" applyBorder="1" applyAlignment="1">
      <alignment horizontal="center" vertical="center"/>
    </xf>
    <xf numFmtId="0" fontId="34" fillId="5" borderId="45" xfId="0" applyFont="1" applyFill="1" applyBorder="1" applyAlignment="1">
      <alignment horizontal="center" vertical="center"/>
    </xf>
    <xf numFmtId="2" fontId="33" fillId="5" borderId="46" xfId="0" applyNumberFormat="1" applyFont="1" applyFill="1" applyBorder="1" applyAlignment="1">
      <alignment horizontal="center" vertical="center"/>
    </xf>
    <xf numFmtId="2" fontId="33" fillId="5" borderId="15" xfId="0" applyNumberFormat="1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2" fontId="33" fillId="5" borderId="47" xfId="0" applyNumberFormat="1" applyFont="1" applyFill="1" applyBorder="1" applyAlignment="1">
      <alignment horizontal="center" vertical="center"/>
    </xf>
    <xf numFmtId="2" fontId="33" fillId="5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17" fontId="11" fillId="5" borderId="3" xfId="0" quotePrefix="1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34" fillId="5" borderId="50" xfId="0" applyFont="1" applyFill="1" applyBorder="1" applyAlignment="1">
      <alignment horizontal="center" vertical="center"/>
    </xf>
    <xf numFmtId="0" fontId="34" fillId="5" borderId="5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0" borderId="0" xfId="0" applyFont="1" applyAlignment="1">
      <alignment horizontal="left"/>
    </xf>
    <xf numFmtId="2" fontId="11" fillId="5" borderId="0" xfId="0" quotePrefix="1" applyNumberFormat="1" applyFont="1" applyFill="1" applyAlignment="1">
      <alignment horizontal="left"/>
    </xf>
    <xf numFmtId="17" fontId="11" fillId="5" borderId="0" xfId="0" quotePrefix="1" applyNumberFormat="1" applyFont="1" applyFill="1" applyAlignment="1">
      <alignment horizontal="right"/>
    </xf>
    <xf numFmtId="2" fontId="11" fillId="5" borderId="23" xfId="0" quotePrefix="1" applyNumberFormat="1" applyFont="1" applyFill="1" applyBorder="1" applyAlignment="1">
      <alignment horizontal="left"/>
    </xf>
    <xf numFmtId="14" fontId="16" fillId="5" borderId="0" xfId="0" applyNumberFormat="1" applyFont="1" applyFill="1" applyAlignment="1">
      <alignment horizontal="left"/>
    </xf>
    <xf numFmtId="0" fontId="18" fillId="5" borderId="0" xfId="0" applyFont="1" applyFill="1" applyAlignment="1">
      <alignment horizontal="center"/>
    </xf>
    <xf numFmtId="0" fontId="16" fillId="5" borderId="0" xfId="0" applyFont="1" applyFill="1"/>
    <xf numFmtId="0" fontId="1" fillId="0" borderId="0" xfId="7"/>
    <xf numFmtId="0" fontId="15" fillId="0" borderId="0" xfId="7" applyFont="1"/>
    <xf numFmtId="168" fontId="0" fillId="0" borderId="0" xfId="0" applyNumberFormat="1"/>
    <xf numFmtId="43" fontId="11" fillId="0" borderId="31" xfId="1" applyFont="1" applyFill="1" applyBorder="1" applyAlignment="1">
      <alignment horizontal="right"/>
    </xf>
    <xf numFmtId="43" fontId="11" fillId="0" borderId="50" xfId="1" applyFont="1" applyFill="1" applyBorder="1" applyAlignment="1">
      <alignment horizontal="right"/>
    </xf>
    <xf numFmtId="164" fontId="33" fillId="0" borderId="30" xfId="7" applyNumberFormat="1" applyFont="1" applyBorder="1" applyAlignment="1">
      <alignment horizontal="right"/>
    </xf>
    <xf numFmtId="164" fontId="33" fillId="0" borderId="24" xfId="7" applyNumberFormat="1" applyFont="1" applyBorder="1" applyAlignment="1">
      <alignment horizontal="right"/>
    </xf>
    <xf numFmtId="164" fontId="33" fillId="0" borderId="46" xfId="7" applyNumberFormat="1" applyFont="1" applyBorder="1" applyAlignment="1">
      <alignment horizontal="right"/>
    </xf>
    <xf numFmtId="1" fontId="33" fillId="0" borderId="15" xfId="7" applyNumberFormat="1" applyFont="1" applyBorder="1" applyAlignment="1">
      <alignment horizontal="right"/>
    </xf>
    <xf numFmtId="164" fontId="33" fillId="0" borderId="53" xfId="7" applyNumberFormat="1" applyFont="1" applyBorder="1" applyAlignment="1">
      <alignment horizontal="right"/>
    </xf>
    <xf numFmtId="2" fontId="33" fillId="0" borderId="32" xfId="7" applyNumberFormat="1" applyFont="1" applyBorder="1" applyAlignment="1">
      <alignment horizontal="right"/>
    </xf>
    <xf numFmtId="2" fontId="33" fillId="0" borderId="24" xfId="7" applyNumberFormat="1" applyFont="1" applyBorder="1" applyAlignment="1">
      <alignment horizontal="right"/>
    </xf>
    <xf numFmtId="1" fontId="33" fillId="0" borderId="46" xfId="7" applyNumberFormat="1" applyFont="1" applyBorder="1" applyAlignment="1">
      <alignment horizontal="right"/>
    </xf>
    <xf numFmtId="2" fontId="33" fillId="0" borderId="15" xfId="7" applyNumberFormat="1" applyFont="1" applyBorder="1" applyAlignment="1">
      <alignment horizontal="right"/>
    </xf>
    <xf numFmtId="2" fontId="33" fillId="0" borderId="51" xfId="7" applyNumberFormat="1" applyFont="1" applyBorder="1" applyAlignment="1">
      <alignment horizontal="right"/>
    </xf>
    <xf numFmtId="164" fontId="33" fillId="0" borderId="33" xfId="7" applyNumberFormat="1" applyFont="1" applyBorder="1" applyAlignment="1">
      <alignment horizontal="right"/>
    </xf>
    <xf numFmtId="164" fontId="33" fillId="0" borderId="16" xfId="7" applyNumberFormat="1" applyFont="1" applyBorder="1" applyAlignment="1">
      <alignment horizontal="right"/>
    </xf>
    <xf numFmtId="164" fontId="33" fillId="0" borderId="15" xfId="7" applyNumberFormat="1" applyFont="1" applyBorder="1" applyAlignment="1">
      <alignment horizontal="right"/>
    </xf>
    <xf numFmtId="2" fontId="33" fillId="0" borderId="30" xfId="7" applyNumberFormat="1" applyFont="1" applyBorder="1" applyAlignment="1">
      <alignment horizontal="right"/>
    </xf>
    <xf numFmtId="2" fontId="33" fillId="0" borderId="16" xfId="7" applyNumberFormat="1" applyFont="1" applyBorder="1" applyAlignment="1">
      <alignment horizontal="right"/>
    </xf>
    <xf numFmtId="1" fontId="33" fillId="0" borderId="16" xfId="7" applyNumberFormat="1" applyFont="1" applyBorder="1" applyAlignment="1">
      <alignment horizontal="right"/>
    </xf>
    <xf numFmtId="1" fontId="33" fillId="0" borderId="32" xfId="7" applyNumberFormat="1" applyFont="1" applyBorder="1" applyAlignment="1">
      <alignment horizontal="right"/>
    </xf>
    <xf numFmtId="1" fontId="33" fillId="0" borderId="24" xfId="7" applyNumberFormat="1" applyFont="1" applyBorder="1" applyAlignment="1">
      <alignment horizontal="right"/>
    </xf>
    <xf numFmtId="1" fontId="33" fillId="0" borderId="51" xfId="7" applyNumberFormat="1" applyFont="1" applyBorder="1" applyAlignment="1">
      <alignment horizontal="right"/>
    </xf>
    <xf numFmtId="1" fontId="33" fillId="0" borderId="53" xfId="7" applyNumberFormat="1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2" fontId="15" fillId="0" borderId="0" xfId="7" applyNumberFormat="1" applyFont="1" applyAlignment="1">
      <alignment horizontal="right"/>
    </xf>
    <xf numFmtId="43" fontId="11" fillId="0" borderId="19" xfId="1" applyFont="1" applyFill="1" applyBorder="1" applyAlignment="1">
      <alignment horizontal="right"/>
    </xf>
    <xf numFmtId="43" fontId="11" fillId="0" borderId="12" xfId="1" applyFont="1" applyFill="1" applyBorder="1" applyAlignment="1">
      <alignment horizontal="right"/>
    </xf>
    <xf numFmtId="164" fontId="35" fillId="0" borderId="30" xfId="7" applyNumberFormat="1" applyFont="1" applyBorder="1" applyAlignment="1">
      <alignment horizontal="right"/>
    </xf>
    <xf numFmtId="164" fontId="35" fillId="0" borderId="24" xfId="7" applyNumberFormat="1" applyFont="1" applyBorder="1" applyAlignment="1">
      <alignment horizontal="right"/>
    </xf>
    <xf numFmtId="164" fontId="35" fillId="0" borderId="46" xfId="7" applyNumberFormat="1" applyFont="1" applyBorder="1" applyAlignment="1">
      <alignment horizontal="right"/>
    </xf>
    <xf numFmtId="164" fontId="35" fillId="0" borderId="15" xfId="7" applyNumberFormat="1" applyFont="1" applyBorder="1" applyAlignment="1">
      <alignment horizontal="right"/>
    </xf>
    <xf numFmtId="164" fontId="35" fillId="0" borderId="53" xfId="7" applyNumberFormat="1" applyFont="1" applyBorder="1" applyAlignment="1">
      <alignment horizontal="right"/>
    </xf>
    <xf numFmtId="164" fontId="35" fillId="0" borderId="32" xfId="7" applyNumberFormat="1" applyFont="1" applyBorder="1" applyAlignment="1">
      <alignment horizontal="right"/>
    </xf>
    <xf numFmtId="164" fontId="35" fillId="0" borderId="51" xfId="7" applyNumberFormat="1" applyFont="1" applyBorder="1" applyAlignment="1">
      <alignment horizontal="right"/>
    </xf>
    <xf numFmtId="2" fontId="36" fillId="0" borderId="0" xfId="7" applyNumberFormat="1" applyFont="1" applyAlignment="1">
      <alignment horizontal="right"/>
    </xf>
    <xf numFmtId="164" fontId="35" fillId="0" borderId="33" xfId="7" applyNumberFormat="1" applyFont="1" applyBorder="1" applyAlignment="1">
      <alignment horizontal="right"/>
    </xf>
    <xf numFmtId="164" fontId="35" fillId="0" borderId="16" xfId="7" applyNumberFormat="1" applyFont="1" applyBorder="1" applyAlignment="1">
      <alignment horizontal="right"/>
    </xf>
    <xf numFmtId="2" fontId="35" fillId="0" borderId="46" xfId="7" applyNumberFormat="1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43" fontId="11" fillId="0" borderId="55" xfId="1" applyFont="1" applyFill="1" applyBorder="1" applyAlignment="1">
      <alignment horizontal="right"/>
    </xf>
    <xf numFmtId="2" fontId="33" fillId="0" borderId="46" xfId="7" applyNumberFormat="1" applyFont="1" applyBorder="1" applyAlignment="1">
      <alignment horizontal="right"/>
    </xf>
    <xf numFmtId="2" fontId="33" fillId="0" borderId="33" xfId="7" applyNumberFormat="1" applyFont="1" applyBorder="1" applyAlignment="1">
      <alignment horizontal="right"/>
    </xf>
    <xf numFmtId="164" fontId="33" fillId="0" borderId="32" xfId="7" applyNumberFormat="1" applyFont="1" applyBorder="1" applyAlignment="1">
      <alignment horizontal="right"/>
    </xf>
    <xf numFmtId="2" fontId="33" fillId="0" borderId="53" xfId="7" applyNumberFormat="1" applyFont="1" applyBorder="1" applyAlignment="1">
      <alignment horizontal="right"/>
    </xf>
    <xf numFmtId="43" fontId="11" fillId="0" borderId="51" xfId="1" applyFont="1" applyFill="1" applyBorder="1" applyAlignment="1">
      <alignment horizontal="right"/>
    </xf>
    <xf numFmtId="166" fontId="11" fillId="0" borderId="51" xfId="1" applyNumberFormat="1" applyFont="1" applyFill="1" applyBorder="1" applyAlignment="1">
      <alignment horizontal="right"/>
    </xf>
    <xf numFmtId="164" fontId="33" fillId="0" borderId="51" xfId="7" applyNumberFormat="1" applyFont="1" applyBorder="1" applyAlignment="1">
      <alignment horizontal="right"/>
    </xf>
    <xf numFmtId="167" fontId="15" fillId="0" borderId="0" xfId="7" applyNumberFormat="1" applyFont="1" applyAlignment="1">
      <alignment horizontal="right"/>
    </xf>
    <xf numFmtId="169" fontId="11" fillId="0" borderId="55" xfId="1" applyNumberFormat="1" applyFont="1" applyFill="1" applyBorder="1" applyAlignment="1">
      <alignment horizontal="right"/>
    </xf>
    <xf numFmtId="169" fontId="11" fillId="0" borderId="51" xfId="1" applyNumberFormat="1" applyFont="1" applyFill="1" applyBorder="1" applyAlignment="1">
      <alignment horizontal="right"/>
    </xf>
    <xf numFmtId="167" fontId="33" fillId="0" borderId="30" xfId="7" applyNumberFormat="1" applyFont="1" applyBorder="1" applyAlignment="1">
      <alignment horizontal="right"/>
    </xf>
    <xf numFmtId="167" fontId="33" fillId="0" borderId="24" xfId="7" applyNumberFormat="1" applyFont="1" applyBorder="1" applyAlignment="1">
      <alignment horizontal="right"/>
    </xf>
    <xf numFmtId="167" fontId="33" fillId="0" borderId="46" xfId="7" applyNumberFormat="1" applyFont="1" applyBorder="1" applyAlignment="1">
      <alignment horizontal="right"/>
    </xf>
    <xf numFmtId="167" fontId="33" fillId="0" borderId="15" xfId="7" applyNumberFormat="1" applyFont="1" applyBorder="1" applyAlignment="1">
      <alignment horizontal="right"/>
    </xf>
    <xf numFmtId="167" fontId="33" fillId="0" borderId="53" xfId="7" applyNumberFormat="1" applyFont="1" applyBorder="1" applyAlignment="1">
      <alignment horizontal="right"/>
    </xf>
    <xf numFmtId="167" fontId="33" fillId="0" borderId="32" xfId="7" applyNumberFormat="1" applyFont="1" applyBorder="1" applyAlignment="1">
      <alignment horizontal="right"/>
    </xf>
    <xf numFmtId="168" fontId="33" fillId="0" borderId="46" xfId="7" applyNumberFormat="1" applyFont="1" applyBorder="1" applyAlignment="1">
      <alignment horizontal="right"/>
    </xf>
    <xf numFmtId="167" fontId="33" fillId="0" borderId="51" xfId="7" applyNumberFormat="1" applyFont="1" applyBorder="1" applyAlignment="1">
      <alignment horizontal="right"/>
    </xf>
    <xf numFmtId="167" fontId="33" fillId="0" borderId="33" xfId="7" applyNumberFormat="1" applyFont="1" applyBorder="1" applyAlignment="1">
      <alignment horizontal="right"/>
    </xf>
    <xf numFmtId="167" fontId="33" fillId="0" borderId="16" xfId="7" applyNumberFormat="1" applyFont="1" applyBorder="1" applyAlignment="1">
      <alignment horizontal="right"/>
    </xf>
    <xf numFmtId="168" fontId="33" fillId="0" borderId="32" xfId="7" applyNumberFormat="1" applyFont="1" applyBorder="1" applyAlignment="1">
      <alignment horizontal="right"/>
    </xf>
    <xf numFmtId="168" fontId="33" fillId="0" borderId="30" xfId="7" applyNumberFormat="1" applyFont="1" applyBorder="1" applyAlignment="1">
      <alignment horizontal="right"/>
    </xf>
    <xf numFmtId="168" fontId="33" fillId="0" borderId="16" xfId="7" applyNumberFormat="1" applyFont="1" applyBorder="1" applyAlignment="1">
      <alignment horizontal="right"/>
    </xf>
    <xf numFmtId="168" fontId="33" fillId="0" borderId="15" xfId="7" applyNumberFormat="1" applyFont="1" applyBorder="1" applyAlignment="1">
      <alignment horizontal="right"/>
    </xf>
    <xf numFmtId="168" fontId="33" fillId="0" borderId="51" xfId="7" applyNumberFormat="1" applyFont="1" applyBorder="1" applyAlignment="1">
      <alignment horizontal="right"/>
    </xf>
    <xf numFmtId="170" fontId="33" fillId="0" borderId="15" xfId="7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43" fontId="11" fillId="0" borderId="41" xfId="1" applyFont="1" applyFill="1" applyBorder="1" applyAlignment="1">
      <alignment horizontal="right"/>
    </xf>
    <xf numFmtId="43" fontId="11" fillId="0" borderId="39" xfId="1" applyFont="1" applyFill="1" applyBorder="1" applyAlignment="1">
      <alignment horizontal="right"/>
    </xf>
    <xf numFmtId="0" fontId="0" fillId="0" borderId="46" xfId="0" applyBorder="1" applyAlignment="1">
      <alignment horizontal="center"/>
    </xf>
    <xf numFmtId="17" fontId="38" fillId="0" borderId="0" xfId="7" quotePrefix="1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" fontId="15" fillId="0" borderId="19" xfId="7" quotePrefix="1" applyNumberFormat="1" applyFont="1" applyBorder="1" applyAlignment="1">
      <alignment horizontal="right"/>
    </xf>
    <xf numFmtId="17" fontId="15" fillId="0" borderId="0" xfId="7" quotePrefix="1" applyNumberFormat="1" applyFont="1" applyAlignment="1">
      <alignment horizontal="right"/>
    </xf>
    <xf numFmtId="0" fontId="15" fillId="0" borderId="13" xfId="7" applyFont="1" applyBorder="1" applyAlignment="1">
      <alignment horizontal="right"/>
    </xf>
    <xf numFmtId="0" fontId="15" fillId="0" borderId="54" xfId="7" applyFont="1" applyBorder="1" applyAlignment="1">
      <alignment horizontal="right"/>
    </xf>
    <xf numFmtId="0" fontId="15" fillId="0" borderId="56" xfId="7" applyFont="1" applyBorder="1" applyAlignment="1">
      <alignment horizontal="right"/>
    </xf>
    <xf numFmtId="17" fontId="15" fillId="0" borderId="12" xfId="7" quotePrefix="1" applyNumberFormat="1" applyFont="1" applyBorder="1" applyAlignment="1">
      <alignment horizontal="right"/>
    </xf>
    <xf numFmtId="0" fontId="15" fillId="0" borderId="41" xfId="7" applyFont="1" applyBorder="1" applyAlignment="1">
      <alignment horizontal="right"/>
    </xf>
    <xf numFmtId="17" fontId="15" fillId="0" borderId="13" xfId="7" quotePrefix="1" applyNumberFormat="1" applyFont="1" applyBorder="1" applyAlignment="1">
      <alignment horizontal="right"/>
    </xf>
    <xf numFmtId="0" fontId="15" fillId="0" borderId="0" xfId="7" applyFont="1" applyAlignment="1">
      <alignment horizontal="right"/>
    </xf>
    <xf numFmtId="17" fontId="15" fillId="0" borderId="38" xfId="7" quotePrefix="1" applyNumberFormat="1" applyFont="1" applyBorder="1" applyAlignment="1">
      <alignment horizontal="right"/>
    </xf>
    <xf numFmtId="17" fontId="15" fillId="0" borderId="57" xfId="7" quotePrefix="1" applyNumberFormat="1" applyFont="1" applyBorder="1" applyAlignment="1">
      <alignment horizontal="right"/>
    </xf>
    <xf numFmtId="0" fontId="15" fillId="0" borderId="17" xfId="7" applyFont="1" applyBorder="1" applyAlignment="1">
      <alignment horizontal="right"/>
    </xf>
    <xf numFmtId="0" fontId="15" fillId="0" borderId="28" xfId="7" applyFont="1" applyBorder="1" applyAlignment="1">
      <alignment horizontal="right"/>
    </xf>
    <xf numFmtId="0" fontId="15" fillId="0" borderId="58" xfId="7" applyFont="1" applyBorder="1" applyAlignment="1">
      <alignment horizontal="right"/>
    </xf>
    <xf numFmtId="17" fontId="15" fillId="0" borderId="37" xfId="7" quotePrefix="1" applyNumberFormat="1" applyFont="1" applyBorder="1" applyAlignment="1">
      <alignment horizontal="right"/>
    </xf>
    <xf numFmtId="17" fontId="15" fillId="0" borderId="14" xfId="7" quotePrefix="1" applyNumberFormat="1" applyFont="1" applyBorder="1" applyAlignment="1">
      <alignment horizontal="right"/>
    </xf>
    <xf numFmtId="0" fontId="11" fillId="0" borderId="47" xfId="7" applyFont="1" applyBorder="1" applyAlignment="1">
      <alignment horizontal="center"/>
    </xf>
    <xf numFmtId="0" fontId="11" fillId="0" borderId="28" xfId="7" applyFont="1" applyBorder="1" applyAlignment="1">
      <alignment horizontal="center"/>
    </xf>
    <xf numFmtId="0" fontId="11" fillId="0" borderId="40" xfId="7" applyFont="1" applyBorder="1" applyAlignment="1">
      <alignment horizontal="center"/>
    </xf>
    <xf numFmtId="0" fontId="15" fillId="0" borderId="47" xfId="7" applyFont="1" applyBorder="1" applyAlignment="1">
      <alignment horizontal="right"/>
    </xf>
    <xf numFmtId="17" fontId="39" fillId="0" borderId="0" xfId="7" quotePrefix="1" applyNumberFormat="1" applyFont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" fontId="40" fillId="0" borderId="19" xfId="7" quotePrefix="1" applyNumberFormat="1" applyFont="1" applyBorder="1" applyAlignment="1">
      <alignment horizontal="center"/>
    </xf>
    <xf numFmtId="17" fontId="40" fillId="0" borderId="0" xfId="7" quotePrefix="1" applyNumberFormat="1" applyFont="1" applyAlignment="1">
      <alignment horizontal="center"/>
    </xf>
    <xf numFmtId="171" fontId="11" fillId="0" borderId="13" xfId="7" applyNumberFormat="1" applyFont="1" applyBorder="1" applyAlignment="1">
      <alignment horizontal="center"/>
    </xf>
    <xf numFmtId="171" fontId="11" fillId="0" borderId="54" xfId="7" applyNumberFormat="1" applyFont="1" applyBorder="1" applyAlignment="1">
      <alignment horizontal="center"/>
    </xf>
    <xf numFmtId="171" fontId="11" fillId="0" borderId="56" xfId="7" applyNumberFormat="1" applyFont="1" applyBorder="1" applyAlignment="1">
      <alignment horizontal="center"/>
    </xf>
    <xf numFmtId="17" fontId="40" fillId="0" borderId="12" xfId="7" quotePrefix="1" applyNumberFormat="1" applyFont="1" applyBorder="1" applyAlignment="1">
      <alignment horizontal="center"/>
    </xf>
    <xf numFmtId="171" fontId="11" fillId="0" borderId="41" xfId="7" applyNumberFormat="1" applyFont="1" applyBorder="1" applyAlignment="1">
      <alignment horizontal="center"/>
    </xf>
    <xf numFmtId="17" fontId="40" fillId="0" borderId="13" xfId="7" quotePrefix="1" applyNumberFormat="1" applyFont="1" applyBorder="1" applyAlignment="1">
      <alignment horizontal="center"/>
    </xf>
    <xf numFmtId="171" fontId="11" fillId="0" borderId="0" xfId="7" applyNumberFormat="1" applyFont="1" applyAlignment="1">
      <alignment horizontal="center"/>
    </xf>
    <xf numFmtId="171" fontId="11" fillId="0" borderId="59" xfId="7" applyNumberFormat="1" applyFont="1" applyBorder="1" applyAlignment="1">
      <alignment horizontal="center"/>
    </xf>
    <xf numFmtId="171" fontId="11" fillId="0" borderId="60" xfId="7" applyNumberFormat="1" applyFont="1" applyBorder="1" applyAlignment="1">
      <alignment horizontal="center"/>
    </xf>
    <xf numFmtId="17" fontId="11" fillId="0" borderId="1" xfId="0" quotePrefix="1" applyNumberFormat="1" applyFont="1" applyBorder="1" applyAlignment="1">
      <alignment horizontal="center"/>
    </xf>
    <xf numFmtId="0" fontId="38" fillId="0" borderId="0" xfId="7" applyFont="1" applyAlignment="1">
      <alignment horizontal="right"/>
    </xf>
    <xf numFmtId="0" fontId="11" fillId="0" borderId="1" xfId="7" applyFont="1" applyBorder="1" applyAlignment="1">
      <alignment horizontal="center"/>
    </xf>
    <xf numFmtId="0" fontId="11" fillId="0" borderId="2" xfId="7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11" fillId="0" borderId="61" xfId="7" applyFont="1" applyBorder="1" applyAlignment="1">
      <alignment horizontal="center"/>
    </xf>
    <xf numFmtId="0" fontId="11" fillId="0" borderId="62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11" fillId="0" borderId="63" xfId="7" applyFont="1" applyBorder="1" applyAlignment="1">
      <alignment horizontal="center"/>
    </xf>
    <xf numFmtId="0" fontId="11" fillId="0" borderId="64" xfId="7" applyFont="1" applyBorder="1" applyAlignment="1">
      <alignment horizontal="center"/>
    </xf>
    <xf numFmtId="0" fontId="11" fillId="0" borderId="65" xfId="7" applyFont="1" applyBorder="1" applyAlignment="1">
      <alignment horizontal="center"/>
    </xf>
    <xf numFmtId="2" fontId="41" fillId="0" borderId="0" xfId="7" applyNumberFormat="1" applyFont="1" applyAlignment="1">
      <alignment horizontal="right"/>
    </xf>
    <xf numFmtId="0" fontId="11" fillId="0" borderId="9" xfId="0" applyFont="1" applyBorder="1"/>
    <xf numFmtId="43" fontId="0" fillId="0" borderId="0" xfId="0" applyNumberFormat="1"/>
    <xf numFmtId="43" fontId="11" fillId="0" borderId="42" xfId="1" applyFont="1" applyFill="1" applyBorder="1" applyAlignment="1">
      <alignment horizontal="right"/>
    </xf>
    <xf numFmtId="1" fontId="33" fillId="0" borderId="30" xfId="7" applyNumberFormat="1" applyFont="1" applyBorder="1" applyAlignment="1">
      <alignment horizontal="right"/>
    </xf>
    <xf numFmtId="170" fontId="33" fillId="0" borderId="33" xfId="7" applyNumberFormat="1" applyFont="1" applyBorder="1" applyAlignment="1">
      <alignment horizontal="right"/>
    </xf>
    <xf numFmtId="2" fontId="35" fillId="0" borderId="30" xfId="7" applyNumberFormat="1" applyFont="1" applyBorder="1" applyAlignment="1">
      <alignment horizontal="right"/>
    </xf>
    <xf numFmtId="2" fontId="35" fillId="0" borderId="15" xfId="7" applyNumberFormat="1" applyFont="1" applyBorder="1" applyAlignment="1">
      <alignment horizontal="right"/>
    </xf>
    <xf numFmtId="2" fontId="35" fillId="0" borderId="51" xfId="7" applyNumberFormat="1" applyFont="1" applyBorder="1" applyAlignment="1">
      <alignment horizontal="right"/>
    </xf>
    <xf numFmtId="1" fontId="35" fillId="0" borderId="46" xfId="7" applyNumberFormat="1" applyFont="1" applyBorder="1" applyAlignment="1">
      <alignment horizontal="right"/>
    </xf>
    <xf numFmtId="2" fontId="35" fillId="0" borderId="33" xfId="7" applyNumberFormat="1" applyFont="1" applyBorder="1" applyAlignment="1">
      <alignment horizontal="right"/>
    </xf>
    <xf numFmtId="2" fontId="35" fillId="0" borderId="53" xfId="7" applyNumberFormat="1" applyFont="1" applyBorder="1" applyAlignment="1">
      <alignment horizontal="right"/>
    </xf>
    <xf numFmtId="2" fontId="35" fillId="0" borderId="16" xfId="7" applyNumberFormat="1" applyFont="1" applyBorder="1" applyAlignment="1">
      <alignment horizontal="right"/>
    </xf>
    <xf numFmtId="43" fontId="11" fillId="0" borderId="32" xfId="1" applyFont="1" applyFill="1" applyBorder="1" applyAlignment="1">
      <alignment horizontal="right"/>
    </xf>
    <xf numFmtId="166" fontId="11" fillId="0" borderId="32" xfId="1" applyNumberFormat="1" applyFont="1" applyFill="1" applyBorder="1" applyAlignment="1">
      <alignment horizontal="right"/>
    </xf>
    <xf numFmtId="168" fontId="15" fillId="0" borderId="0" xfId="7" applyNumberFormat="1" applyFont="1" applyAlignment="1">
      <alignment horizontal="right"/>
    </xf>
    <xf numFmtId="169" fontId="11" fillId="0" borderId="32" xfId="1" applyNumberFormat="1" applyFont="1" applyFill="1" applyBorder="1" applyAlignment="1">
      <alignment horizontal="right"/>
    </xf>
    <xf numFmtId="170" fontId="15" fillId="0" borderId="0" xfId="7" applyNumberFormat="1" applyFont="1" applyAlignment="1">
      <alignment horizontal="right"/>
    </xf>
    <xf numFmtId="170" fontId="33" fillId="0" borderId="30" xfId="7" applyNumberFormat="1" applyFont="1" applyBorder="1" applyAlignment="1">
      <alignment horizontal="right"/>
    </xf>
    <xf numFmtId="43" fontId="11" fillId="0" borderId="34" xfId="1" applyFont="1" applyFill="1" applyBorder="1" applyAlignment="1">
      <alignment horizontal="right"/>
    </xf>
    <xf numFmtId="170" fontId="33" fillId="0" borderId="46" xfId="7" applyNumberFormat="1" applyFont="1" applyBorder="1" applyAlignment="1">
      <alignment horizontal="right"/>
    </xf>
    <xf numFmtId="170" fontId="33" fillId="0" borderId="51" xfId="7" applyNumberFormat="1" applyFont="1" applyBorder="1" applyAlignment="1">
      <alignment horizontal="right"/>
    </xf>
    <xf numFmtId="170" fontId="33" fillId="0" borderId="53" xfId="7" applyNumberFormat="1" applyFont="1" applyBorder="1" applyAlignment="1">
      <alignment horizontal="right"/>
    </xf>
    <xf numFmtId="170" fontId="33" fillId="0" borderId="24" xfId="7" applyNumberFormat="1" applyFont="1" applyBorder="1" applyAlignment="1">
      <alignment horizontal="right"/>
    </xf>
    <xf numFmtId="170" fontId="33" fillId="0" borderId="16" xfId="7" applyNumberFormat="1" applyFont="1" applyBorder="1" applyAlignment="1">
      <alignment horizontal="right"/>
    </xf>
    <xf numFmtId="43" fontId="11" fillId="0" borderId="1" xfId="1" applyFont="1" applyFill="1" applyBorder="1" applyAlignment="1">
      <alignment horizontal="right"/>
    </xf>
    <xf numFmtId="43" fontId="11" fillId="0" borderId="3" xfId="1" applyFont="1" applyFill="1" applyBorder="1" applyAlignment="1">
      <alignment horizontal="right"/>
    </xf>
    <xf numFmtId="0" fontId="15" fillId="0" borderId="14" xfId="7" applyFont="1" applyBorder="1" applyAlignment="1">
      <alignment horizontal="right"/>
    </xf>
    <xf numFmtId="0" fontId="15" fillId="0" borderId="40" xfId="7" applyFont="1" applyBorder="1" applyAlignment="1">
      <alignment horizontal="right"/>
    </xf>
    <xf numFmtId="0" fontId="11" fillId="0" borderId="14" xfId="7" applyFont="1" applyBorder="1" applyAlignment="1">
      <alignment horizontal="center"/>
    </xf>
    <xf numFmtId="0" fontId="11" fillId="0" borderId="37" xfId="7" applyFont="1" applyBorder="1" applyAlignment="1">
      <alignment horizontal="center"/>
    </xf>
    <xf numFmtId="17" fontId="11" fillId="0" borderId="38" xfId="7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72" fontId="12" fillId="0" borderId="0" xfId="0" applyNumberFormat="1" applyFont="1" applyAlignment="1">
      <alignment vertical="center"/>
    </xf>
    <xf numFmtId="172" fontId="12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171" fontId="11" fillId="0" borderId="6" xfId="7" applyNumberFormat="1" applyFont="1" applyBorder="1" applyAlignment="1">
      <alignment horizontal="center" vertical="center"/>
    </xf>
    <xf numFmtId="172" fontId="14" fillId="0" borderId="6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8" fillId="5" borderId="0" xfId="0" applyFont="1" applyFill="1" applyAlignment="1">
      <alignment horizontal="left" vertical="center"/>
    </xf>
    <xf numFmtId="0" fontId="0" fillId="0" borderId="0" xfId="0" applyAlignment="1">
      <alignment horizontal="left" indent="1"/>
    </xf>
    <xf numFmtId="0" fontId="44" fillId="5" borderId="0" xfId="0" applyFont="1" applyFill="1"/>
    <xf numFmtId="2" fontId="12" fillId="5" borderId="0" xfId="0" applyNumberFormat="1" applyFont="1" applyFill="1" applyAlignment="1">
      <alignment horizontal="left" indent="1"/>
    </xf>
    <xf numFmtId="2" fontId="12" fillId="5" borderId="0" xfId="0" applyNumberFormat="1" applyFont="1" applyFill="1"/>
    <xf numFmtId="0" fontId="0" fillId="5" borderId="0" xfId="0" applyFill="1" applyAlignment="1">
      <alignment horizontal="left" indent="1"/>
    </xf>
    <xf numFmtId="168" fontId="44" fillId="5" borderId="0" xfId="0" applyNumberFormat="1" applyFont="1" applyFill="1"/>
    <xf numFmtId="168" fontId="0" fillId="5" borderId="0" xfId="0" applyNumberFormat="1" applyFill="1"/>
    <xf numFmtId="2" fontId="0" fillId="4" borderId="15" xfId="0" applyNumberFormat="1" applyFill="1" applyBorder="1" applyAlignment="1">
      <alignment vertical="center"/>
    </xf>
    <xf numFmtId="0" fontId="11" fillId="4" borderId="15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2" fontId="12" fillId="5" borderId="0" xfId="0" applyNumberFormat="1" applyFont="1" applyFill="1" applyAlignment="1">
      <alignment vertical="center"/>
    </xf>
    <xf numFmtId="168" fontId="0" fillId="5" borderId="0" xfId="0" applyNumberFormat="1" applyFill="1" applyAlignment="1">
      <alignment vertical="center"/>
    </xf>
    <xf numFmtId="168" fontId="44" fillId="5" borderId="0" xfId="0" applyNumberFormat="1" applyFont="1" applyFill="1" applyAlignment="1">
      <alignment vertical="center"/>
    </xf>
    <xf numFmtId="0" fontId="0" fillId="4" borderId="15" xfId="0" applyFill="1" applyBorder="1" applyAlignment="1">
      <alignment horizontal="left" vertical="center"/>
    </xf>
    <xf numFmtId="2" fontId="11" fillId="7" borderId="16" xfId="7" applyNumberFormat="1" applyFont="1" applyFill="1" applyBorder="1" applyAlignment="1">
      <alignment vertical="center" wrapText="1"/>
    </xf>
    <xf numFmtId="2" fontId="11" fillId="7" borderId="15" xfId="7" applyNumberFormat="1" applyFont="1" applyFill="1" applyBorder="1" applyAlignment="1">
      <alignment vertical="center" wrapText="1"/>
    </xf>
    <xf numFmtId="2" fontId="11" fillId="7" borderId="17" xfId="7" applyNumberFormat="1" applyFont="1" applyFill="1" applyBorder="1" applyAlignment="1">
      <alignment vertical="center" wrapText="1"/>
    </xf>
    <xf numFmtId="2" fontId="11" fillId="7" borderId="28" xfId="7" applyNumberFormat="1" applyFont="1" applyFill="1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2" fontId="0" fillId="4" borderId="50" xfId="0" applyNumberFormat="1" applyFill="1" applyBorder="1" applyAlignment="1">
      <alignment horizontal="center" vertical="center"/>
    </xf>
    <xf numFmtId="0" fontId="14" fillId="5" borderId="0" xfId="0" applyFont="1" applyFill="1"/>
    <xf numFmtId="0" fontId="32" fillId="4" borderId="48" xfId="0" applyFont="1" applyFill="1" applyBorder="1" applyAlignment="1">
      <alignment horizontal="center" wrapText="1"/>
    </xf>
    <xf numFmtId="0" fontId="45" fillId="5" borderId="0" xfId="0" applyFont="1" applyFill="1" applyAlignment="1">
      <alignment horizontal="left" indent="1"/>
    </xf>
    <xf numFmtId="0" fontId="45" fillId="5" borderId="0" xfId="0" applyFont="1" applyFill="1" applyAlignment="1">
      <alignment horizontal="right"/>
    </xf>
    <xf numFmtId="0" fontId="46" fillId="5" borderId="0" xfId="0" applyFont="1" applyFill="1"/>
    <xf numFmtId="2" fontId="38" fillId="4" borderId="15" xfId="7" applyNumberFormat="1" applyFont="1" applyFill="1" applyBorder="1" applyAlignment="1">
      <alignment horizontal="right"/>
    </xf>
    <xf numFmtId="2" fontId="20" fillId="4" borderId="15" xfId="7" applyNumberFormat="1" applyFont="1" applyFill="1" applyBorder="1" applyAlignment="1">
      <alignment wrapText="1"/>
    </xf>
    <xf numFmtId="43" fontId="44" fillId="5" borderId="59" xfId="1" applyFont="1" applyFill="1" applyBorder="1" applyAlignment="1">
      <alignment horizontal="center"/>
    </xf>
    <xf numFmtId="43" fontId="11" fillId="8" borderId="15" xfId="1" applyFont="1" applyFill="1" applyBorder="1" applyAlignment="1">
      <alignment horizontal="center"/>
    </xf>
    <xf numFmtId="43" fontId="11" fillId="0" borderId="15" xfId="1" applyFont="1" applyFill="1" applyBorder="1" applyAlignment="1">
      <alignment horizontal="center"/>
    </xf>
    <xf numFmtId="43" fontId="8" fillId="0" borderId="15" xfId="1" applyFont="1" applyFill="1" applyBorder="1" applyAlignment="1">
      <alignment horizontal="right"/>
    </xf>
    <xf numFmtId="43" fontId="11" fillId="0" borderId="15" xfId="1" applyFont="1" applyFill="1" applyBorder="1" applyAlignment="1">
      <alignment horizontal="right"/>
    </xf>
    <xf numFmtId="43" fontId="44" fillId="5" borderId="54" xfId="1" applyFont="1" applyFill="1" applyBorder="1" applyAlignment="1">
      <alignment horizontal="center"/>
    </xf>
    <xf numFmtId="43" fontId="47" fillId="0" borderId="15" xfId="1" applyFont="1" applyFill="1" applyBorder="1" applyAlignment="1">
      <alignment horizontal="right"/>
    </xf>
    <xf numFmtId="2" fontId="15" fillId="5" borderId="0" xfId="7" applyNumberFormat="1" applyFont="1" applyFill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/>
    <xf numFmtId="0" fontId="24" fillId="0" borderId="18" xfId="0" applyFont="1" applyBorder="1"/>
    <xf numFmtId="0" fontId="24" fillId="0" borderId="14" xfId="0" applyFont="1" applyBorder="1"/>
    <xf numFmtId="0" fontId="17" fillId="0" borderId="17" xfId="0" applyFont="1" applyBorder="1" applyAlignment="1">
      <alignment vertical="top"/>
    </xf>
    <xf numFmtId="2" fontId="48" fillId="0" borderId="0" xfId="0" applyNumberFormat="1" applyFont="1" applyAlignment="1">
      <alignment horizontal="right" vertical="center"/>
    </xf>
    <xf numFmtId="0" fontId="24" fillId="0" borderId="67" xfId="0" applyFont="1" applyBorder="1"/>
    <xf numFmtId="0" fontId="24" fillId="0" borderId="0" xfId="0" applyFont="1"/>
    <xf numFmtId="0" fontId="17" fillId="0" borderId="59" xfId="0" applyFont="1" applyBorder="1" applyAlignment="1">
      <alignment vertical="center"/>
    </xf>
    <xf numFmtId="2" fontId="15" fillId="7" borderId="15" xfId="7" applyNumberFormat="1" applyFont="1" applyFill="1" applyBorder="1" applyAlignment="1">
      <alignment horizontal="right"/>
    </xf>
    <xf numFmtId="2" fontId="15" fillId="7" borderId="15" xfId="7" applyNumberFormat="1" applyFont="1" applyFill="1" applyBorder="1" applyAlignment="1">
      <alignment wrapText="1"/>
    </xf>
    <xf numFmtId="9" fontId="21" fillId="5" borderId="59" xfId="8" applyFont="1" applyFill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173" fontId="11" fillId="0" borderId="15" xfId="1" applyNumberFormat="1" applyFont="1" applyFill="1" applyBorder="1" applyAlignment="1">
      <alignment horizontal="right"/>
    </xf>
    <xf numFmtId="9" fontId="21" fillId="5" borderId="54" xfId="8" applyFont="1" applyFill="1" applyBorder="1" applyAlignment="1">
      <alignment horizontal="left"/>
    </xf>
    <xf numFmtId="167" fontId="15" fillId="5" borderId="0" xfId="7" applyNumberFormat="1" applyFont="1" applyFill="1" applyAlignment="1">
      <alignment horizontal="right"/>
    </xf>
    <xf numFmtId="0" fontId="24" fillId="0" borderId="66" xfId="0" applyFont="1" applyBorder="1"/>
    <xf numFmtId="0" fontId="24" fillId="0" borderId="22" xfId="0" applyFont="1" applyBorder="1"/>
    <xf numFmtId="0" fontId="17" fillId="0" borderId="21" xfId="0" applyFont="1" applyBorder="1"/>
    <xf numFmtId="2" fontId="15" fillId="7" borderId="28" xfId="7" applyNumberFormat="1" applyFont="1" applyFill="1" applyBorder="1" applyAlignment="1">
      <alignment horizontal="right"/>
    </xf>
    <xf numFmtId="2" fontId="15" fillId="7" borderId="28" xfId="7" applyNumberFormat="1" applyFont="1" applyFill="1" applyBorder="1" applyAlignment="1">
      <alignment wrapText="1"/>
    </xf>
    <xf numFmtId="2" fontId="0" fillId="0" borderId="28" xfId="0" applyNumberForma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43" fontId="11" fillId="0" borderId="28" xfId="1" applyFont="1" applyFill="1" applyBorder="1" applyAlignment="1">
      <alignment horizontal="right"/>
    </xf>
    <xf numFmtId="0" fontId="8" fillId="5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4" fillId="5" borderId="0" xfId="0" applyFont="1" applyFill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7" fontId="38" fillId="5" borderId="0" xfId="7" quotePrefix="1" applyNumberFormat="1" applyFont="1" applyFill="1" applyAlignment="1">
      <alignment horizontal="right"/>
    </xf>
    <xf numFmtId="0" fontId="4" fillId="5" borderId="5" xfId="0" applyFont="1" applyFill="1" applyBorder="1" applyAlignment="1">
      <alignment horizontal="center"/>
    </xf>
    <xf numFmtId="0" fontId="38" fillId="5" borderId="0" xfId="7" applyFont="1" applyFill="1" applyAlignment="1">
      <alignment horizontal="left" indent="1"/>
    </xf>
    <xf numFmtId="0" fontId="1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39" fillId="5" borderId="0" xfId="7" quotePrefix="1" applyNumberFormat="1" applyFont="1" applyFill="1" applyAlignment="1">
      <alignment horizontal="right"/>
    </xf>
    <xf numFmtId="0" fontId="8" fillId="5" borderId="0" xfId="0" applyFont="1" applyFill="1"/>
    <xf numFmtId="2" fontId="11" fillId="8" borderId="15" xfId="0" applyNumberFormat="1" applyFont="1" applyFill="1" applyBorder="1" applyAlignment="1">
      <alignment horizontal="center"/>
    </xf>
    <xf numFmtId="2" fontId="0" fillId="0" borderId="0" xfId="0" applyNumberFormat="1"/>
    <xf numFmtId="168" fontId="15" fillId="5" borderId="0" xfId="7" applyNumberFormat="1" applyFont="1" applyFill="1" applyAlignment="1">
      <alignment horizontal="right"/>
    </xf>
    <xf numFmtId="170" fontId="15" fillId="5" borderId="0" xfId="7" applyNumberFormat="1" applyFont="1" applyFill="1" applyAlignment="1">
      <alignment horizontal="right"/>
    </xf>
    <xf numFmtId="0" fontId="8" fillId="5" borderId="2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0" fillId="5" borderId="0" xfId="0" applyFont="1" applyFill="1" applyAlignment="1">
      <alignment horizontal="left" vertical="center" wrapText="1"/>
    </xf>
    <xf numFmtId="0" fontId="4" fillId="5" borderId="28" xfId="0" applyFont="1" applyFill="1" applyBorder="1" applyAlignment="1">
      <alignment horizontal="center"/>
    </xf>
    <xf numFmtId="0" fontId="40" fillId="5" borderId="28" xfId="0" applyFont="1" applyFill="1" applyBorder="1" applyAlignment="1">
      <alignment horizontal="center"/>
    </xf>
    <xf numFmtId="0" fontId="51" fillId="5" borderId="14" xfId="0" applyFont="1" applyFill="1" applyBorder="1" applyAlignment="1">
      <alignment horizontal="center"/>
    </xf>
    <xf numFmtId="0" fontId="52" fillId="5" borderId="28" xfId="0" applyFont="1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7" xfId="0" applyFill="1" applyBorder="1"/>
    <xf numFmtId="0" fontId="22" fillId="5" borderId="20" xfId="0" applyFont="1" applyFill="1" applyBorder="1" applyAlignment="1">
      <alignment horizontal="center" wrapText="1"/>
    </xf>
    <xf numFmtId="0" fontId="40" fillId="5" borderId="5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17" fontId="38" fillId="0" borderId="0" xfId="7" quotePrefix="1" applyNumberFormat="1" applyFont="1" applyAlignment="1">
      <alignment horizontal="left" vertical="center"/>
    </xf>
    <xf numFmtId="0" fontId="54" fillId="5" borderId="0" xfId="0" applyFont="1" applyFill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5" borderId="21" xfId="0" applyFont="1" applyFill="1" applyBorder="1" applyAlignment="1">
      <alignment horizontal="center" vertical="center" wrapText="1"/>
    </xf>
    <xf numFmtId="0" fontId="38" fillId="5" borderId="0" xfId="7" applyFont="1" applyFill="1" applyAlignment="1">
      <alignment horizontal="right" vertical="center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/>
    <xf numFmtId="164" fontId="34" fillId="0" borderId="43" xfId="0" applyNumberFormat="1" applyFont="1" applyBorder="1" applyAlignment="1">
      <alignment horizontal="center" vertical="center" wrapText="1"/>
    </xf>
    <xf numFmtId="164" fontId="34" fillId="0" borderId="44" xfId="0" applyNumberFormat="1" applyFont="1" applyBorder="1" applyAlignment="1">
      <alignment horizontal="center" vertical="center" wrapText="1"/>
    </xf>
    <xf numFmtId="164" fontId="34" fillId="0" borderId="50" xfId="0" applyNumberFormat="1" applyFont="1" applyBorder="1" applyAlignment="1">
      <alignment horizontal="center" vertical="center" wrapText="1"/>
    </xf>
    <xf numFmtId="2" fontId="11" fillId="0" borderId="43" xfId="9" applyNumberFormat="1" applyFont="1" applyBorder="1" applyAlignment="1">
      <alignment horizontal="right" vertical="center"/>
    </xf>
    <xf numFmtId="2" fontId="11" fillId="0" borderId="44" xfId="9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 wrapText="1"/>
    </xf>
    <xf numFmtId="164" fontId="34" fillId="0" borderId="15" xfId="0" applyNumberFormat="1" applyFont="1" applyBorder="1" applyAlignment="1">
      <alignment horizontal="center" vertical="center" wrapText="1"/>
    </xf>
    <xf numFmtId="164" fontId="34" fillId="0" borderId="51" xfId="0" applyNumberFormat="1" applyFont="1" applyBorder="1" applyAlignment="1">
      <alignment horizontal="center" vertical="center" wrapText="1"/>
    </xf>
    <xf numFmtId="2" fontId="11" fillId="0" borderId="46" xfId="9" applyNumberFormat="1" applyFont="1" applyBorder="1" applyAlignment="1">
      <alignment horizontal="right" vertical="center"/>
    </xf>
    <xf numFmtId="2" fontId="11" fillId="0" borderId="15" xfId="9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57" fillId="3" borderId="46" xfId="0" applyNumberFormat="1" applyFont="1" applyFill="1" applyBorder="1" applyAlignment="1">
      <alignment horizontal="center" vertical="center" wrapText="1"/>
    </xf>
    <xf numFmtId="164" fontId="34" fillId="3" borderId="15" xfId="0" applyNumberFormat="1" applyFont="1" applyFill="1" applyBorder="1" applyAlignment="1">
      <alignment horizontal="center" vertical="center" wrapText="1"/>
    </xf>
    <xf numFmtId="164" fontId="34" fillId="3" borderId="51" xfId="0" applyNumberFormat="1" applyFont="1" applyFill="1" applyBorder="1" applyAlignment="1">
      <alignment horizontal="center" vertical="center" wrapText="1"/>
    </xf>
    <xf numFmtId="2" fontId="11" fillId="3" borderId="46" xfId="9" applyNumberFormat="1" applyFont="1" applyFill="1" applyBorder="1" applyAlignment="1">
      <alignment horizontal="right" vertical="center"/>
    </xf>
    <xf numFmtId="2" fontId="11" fillId="3" borderId="15" xfId="9" applyNumberFormat="1" applyFont="1" applyFill="1" applyBorder="1" applyAlignment="1">
      <alignment horizontal="right" vertical="center"/>
    </xf>
    <xf numFmtId="0" fontId="3" fillId="3" borderId="51" xfId="0" applyFont="1" applyFill="1" applyBorder="1" applyAlignment="1">
      <alignment horizontal="center" vertical="center"/>
    </xf>
    <xf numFmtId="2" fontId="11" fillId="0" borderId="47" xfId="9" applyNumberFormat="1" applyFont="1" applyBorder="1" applyAlignment="1">
      <alignment horizontal="right" vertical="center"/>
    </xf>
    <xf numFmtId="2" fontId="11" fillId="0" borderId="28" xfId="9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5" fillId="0" borderId="46" xfId="9" applyFont="1" applyBorder="1" applyAlignment="1">
      <alignment horizontal="center" vertical="center"/>
    </xf>
    <xf numFmtId="0" fontId="15" fillId="0" borderId="15" xfId="9" applyFont="1" applyBorder="1" applyAlignment="1">
      <alignment horizontal="center" vertical="center"/>
    </xf>
    <xf numFmtId="17" fontId="11" fillId="0" borderId="5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43" xfId="9" applyFont="1" applyBorder="1" applyAlignment="1">
      <alignment horizontal="center" vertical="center"/>
    </xf>
    <xf numFmtId="0" fontId="15" fillId="0" borderId="44" xfId="9" applyFont="1" applyBorder="1" applyAlignment="1">
      <alignment horizontal="center" vertical="center"/>
    </xf>
    <xf numFmtId="17" fontId="11" fillId="0" borderId="50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45" fillId="0" borderId="48" xfId="0" applyNumberFormat="1" applyFont="1" applyBorder="1" applyAlignment="1">
      <alignment horizontal="center" vertical="center" wrapText="1"/>
    </xf>
    <xf numFmtId="172" fontId="45" fillId="0" borderId="49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0" xfId="0" applyFont="1"/>
    <xf numFmtId="43" fontId="8" fillId="0" borderId="28" xfId="1" applyFont="1" applyFill="1" applyBorder="1" applyAlignment="1">
      <alignment horizontal="right" vertical="center"/>
    </xf>
    <xf numFmtId="17" fontId="11" fillId="5" borderId="16" xfId="0" quotePrefix="1" applyNumberFormat="1" applyFont="1" applyFill="1" applyBorder="1" applyAlignment="1">
      <alignment horizontal="right"/>
    </xf>
    <xf numFmtId="17" fontId="11" fillId="5" borderId="24" xfId="0" quotePrefix="1" applyNumberFormat="1" applyFont="1" applyFill="1" applyBorder="1" applyAlignment="1">
      <alignment horizontal="right"/>
    </xf>
    <xf numFmtId="0" fontId="11" fillId="5" borderId="52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 wrapText="1"/>
    </xf>
    <xf numFmtId="0" fontId="32" fillId="5" borderId="6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0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17" fillId="5" borderId="4" xfId="0" applyNumberFormat="1" applyFont="1" applyFill="1" applyBorder="1" applyAlignment="1">
      <alignment horizontal="center" vertical="center" wrapText="1"/>
    </xf>
    <xf numFmtId="164" fontId="17" fillId="5" borderId="13" xfId="0" applyNumberFormat="1" applyFont="1" applyFill="1" applyBorder="1" applyAlignment="1">
      <alignment horizontal="center" vertical="center" wrapText="1"/>
    </xf>
    <xf numFmtId="164" fontId="17" fillId="5" borderId="8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5" borderId="19" xfId="0" applyNumberFormat="1" applyFont="1" applyFill="1" applyBorder="1" applyAlignment="1">
      <alignment horizontal="center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0" xfId="0" applyNumberForma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2" fontId="11" fillId="7" borderId="17" xfId="5" applyNumberFormat="1" applyFont="1" applyFill="1" applyBorder="1" applyAlignment="1">
      <alignment horizontal="left" vertical="center" wrapText="1"/>
    </xf>
    <xf numFmtId="2" fontId="11" fillId="7" borderId="18" xfId="5" applyNumberFormat="1" applyFont="1" applyFill="1" applyBorder="1" applyAlignment="1">
      <alignment horizontal="left" vertical="center" wrapText="1"/>
    </xf>
    <xf numFmtId="2" fontId="11" fillId="7" borderId="16" xfId="5" applyNumberFormat="1" applyFont="1" applyFill="1" applyBorder="1" applyAlignment="1">
      <alignment horizontal="left" vertical="center" wrapText="1"/>
    </xf>
    <xf numFmtId="2" fontId="11" fillId="7" borderId="23" xfId="5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2" fontId="8" fillId="4" borderId="16" xfId="5" applyNumberFormat="1" applyFont="1" applyFill="1" applyBorder="1" applyAlignment="1">
      <alignment horizontal="left" vertical="center" wrapText="1"/>
    </xf>
    <xf numFmtId="2" fontId="8" fillId="4" borderId="23" xfId="5" applyNumberFormat="1" applyFont="1" applyFill="1" applyBorder="1" applyAlignment="1">
      <alignment horizontal="left" vertical="center" wrapText="1"/>
    </xf>
  </cellXfs>
  <cellStyles count="10">
    <cellStyle name="Comma" xfId="1" builtinId="3"/>
    <cellStyle name="Comma 2" xfId="6" xr:uid="{067E8340-24E3-43A0-9526-A6576F1FA802}"/>
    <cellStyle name="Currency 2" xfId="4" xr:uid="{92C6BA71-7932-401D-ACED-F5D04AF2316C}"/>
    <cellStyle name="Normal" xfId="0" builtinId="0"/>
    <cellStyle name="Normal 2" xfId="5" xr:uid="{EE9C62F5-4456-4EEA-B4BE-8655F67ADE75}"/>
    <cellStyle name="Normal 2 2" xfId="2" xr:uid="{00000000-0005-0000-0000-000002000000}"/>
    <cellStyle name="Normal 2 2 2" xfId="9" xr:uid="{2D95B761-E6A5-4A9A-92F5-FD1008EC4CE6}"/>
    <cellStyle name="Normal 2 3" xfId="7" xr:uid="{9CAFCA5D-4028-4D5E-AEDE-0297A00FAF05}"/>
    <cellStyle name="Percent 2" xfId="3" xr:uid="{182AF07D-C719-4769-851A-0BC8D883900E}"/>
    <cellStyle name="Percent 3" xfId="8" xr:uid="{AF2C4DF9-CC4D-4B5B-9F78-E4D095872320}"/>
  </cellStyles>
  <dxfs count="0"/>
  <tableStyles count="0" defaultTableStyle="TableStyleMedium2" defaultPivotStyle="PivotStyleLight16"/>
  <colors>
    <mruColors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</a:t>
            </a:r>
            <a:r>
              <a:rPr lang="en-US" baseline="0"/>
              <a:t> F2 Canopy 2022/2023 Tests - Run-By-Run Pollutant Trend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54851807589244E-2"/>
          <c:y val="1.4080425115878634E-2"/>
          <c:w val="0.92221369961659005"/>
          <c:h val="0.89400162050983734"/>
        </c:manualLayout>
      </c:layout>
      <c:lineChart>
        <c:grouping val="standard"/>
        <c:varyColors val="0"/>
        <c:ser>
          <c:idx val="0"/>
          <c:order val="0"/>
          <c:tx>
            <c:v>PM (Filt+Cond)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Lit>
              <c:formatCode>General</c:formatCode>
              <c:ptCount val="24"/>
              <c:pt idx="0">
                <c:v>0.63</c:v>
              </c:pt>
              <c:pt idx="1">
                <c:v>0.77</c:v>
              </c:pt>
              <c:pt idx="2">
                <c:v>0.94</c:v>
              </c:pt>
              <c:pt idx="3">
                <c:v>1.63</c:v>
              </c:pt>
              <c:pt idx="4">
                <c:v>4.1999999999999993</c:v>
              </c:pt>
              <c:pt idx="5">
                <c:v>1.29</c:v>
              </c:pt>
              <c:pt idx="6">
                <c:v>0.67999999999999994</c:v>
              </c:pt>
              <c:pt idx="7">
                <c:v>1.42</c:v>
              </c:pt>
              <c:pt idx="8">
                <c:v>1.04</c:v>
              </c:pt>
              <c:pt idx="9">
                <c:v>0.99</c:v>
              </c:pt>
              <c:pt idx="10">
                <c:v>1.55</c:v>
              </c:pt>
              <c:pt idx="11">
                <c:v>3.5999999999999996</c:v>
              </c:pt>
              <c:pt idx="12">
                <c:v>0.49099999999999999</c:v>
              </c:pt>
              <c:pt idx="13">
                <c:v>0.52</c:v>
              </c:pt>
              <c:pt idx="14">
                <c:v>0.53700000000000003</c:v>
              </c:pt>
              <c:pt idx="15">
                <c:v>1.73</c:v>
              </c:pt>
              <c:pt idx="16">
                <c:v>1.4100000000000001</c:v>
              </c:pt>
              <c:pt idx="17">
                <c:v>1.32</c:v>
              </c:pt>
              <c:pt idx="18">
                <c:v>1.194</c:v>
              </c:pt>
              <c:pt idx="19">
                <c:v>0.95199999999999996</c:v>
              </c:pt>
              <c:pt idx="20">
                <c:v>0.63600000000000001</c:v>
              </c:pt>
              <c:pt idx="21">
                <c:v>2.62</c:v>
              </c:pt>
              <c:pt idx="22">
                <c:v>1.52</c:v>
              </c:pt>
              <c:pt idx="23">
                <c:v>1.32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056-4BFA-BEBC-0E1080C0B99A}"/>
            </c:ext>
          </c:extLst>
        </c:ser>
        <c:ser>
          <c:idx val="3"/>
          <c:order val="3"/>
          <c:tx>
            <c:v>CO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24"/>
              <c:pt idx="0">
                <c:v>11</c:v>
              </c:pt>
              <c:pt idx="1">
                <c:v>24.7</c:v>
              </c:pt>
              <c:pt idx="2">
                <c:v>31.2</c:v>
              </c:pt>
              <c:pt idx="3">
                <c:v>23.52</c:v>
              </c:pt>
              <c:pt idx="4">
                <c:v>51.37</c:v>
              </c:pt>
              <c:pt idx="5">
                <c:v>16.14</c:v>
              </c:pt>
              <c:pt idx="6">
                <c:v>19.899999999999999</c:v>
              </c:pt>
              <c:pt idx="7">
                <c:v>20.7</c:v>
              </c:pt>
              <c:pt idx="8">
                <c:v>23.3</c:v>
              </c:pt>
              <c:pt idx="9">
                <c:v>30.2</c:v>
              </c:pt>
              <c:pt idx="10">
                <c:v>22.9</c:v>
              </c:pt>
              <c:pt idx="11">
                <c:v>28.5</c:v>
              </c:pt>
              <c:pt idx="12">
                <c:v>6.29</c:v>
              </c:pt>
              <c:pt idx="13">
                <c:v>8.5</c:v>
              </c:pt>
              <c:pt idx="14">
                <c:v>48.1</c:v>
              </c:pt>
              <c:pt idx="15">
                <c:v>42.1</c:v>
              </c:pt>
              <c:pt idx="16">
                <c:v>31.3</c:v>
              </c:pt>
              <c:pt idx="17">
                <c:v>29.2</c:v>
              </c:pt>
              <c:pt idx="18">
                <c:v>9.57</c:v>
              </c:pt>
              <c:pt idx="19">
                <c:v>18.670000000000002</c:v>
              </c:pt>
              <c:pt idx="20">
                <c:v>7.2</c:v>
              </c:pt>
              <c:pt idx="21">
                <c:v>52.3</c:v>
              </c:pt>
              <c:pt idx="22">
                <c:v>25.1</c:v>
              </c:pt>
              <c:pt idx="23">
                <c:v>40.6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56-4BFA-BEBC-0E1080C0B99A}"/>
            </c:ext>
          </c:extLst>
        </c:ser>
        <c:ser>
          <c:idx val="4"/>
          <c:order val="4"/>
          <c:tx>
            <c:v>NOx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24"/>
              <c:pt idx="0">
                <c:v>1.5</c:v>
              </c:pt>
              <c:pt idx="1">
                <c:v>1.2</c:v>
              </c:pt>
              <c:pt idx="2">
                <c:v>0.92</c:v>
              </c:pt>
              <c:pt idx="3">
                <c:v>0.95</c:v>
              </c:pt>
              <c:pt idx="4">
                <c:v>0.94</c:v>
              </c:pt>
              <c:pt idx="5">
                <c:v>1.01</c:v>
              </c:pt>
              <c:pt idx="6">
                <c:v>0.69</c:v>
              </c:pt>
              <c:pt idx="7">
                <c:v>0.6</c:v>
              </c:pt>
              <c:pt idx="8">
                <c:v>0.66</c:v>
              </c:pt>
              <c:pt idx="9">
                <c:v>3.7</c:v>
              </c:pt>
              <c:pt idx="10">
                <c:v>2.1</c:v>
              </c:pt>
              <c:pt idx="11">
                <c:v>2</c:v>
              </c:pt>
              <c:pt idx="12">
                <c:v>0.88</c:v>
              </c:pt>
              <c:pt idx="13">
                <c:v>0.7</c:v>
              </c:pt>
              <c:pt idx="14">
                <c:v>0.57999999999999996</c:v>
              </c:pt>
              <c:pt idx="15">
                <c:v>1.5</c:v>
              </c:pt>
              <c:pt idx="16">
                <c:v>0.86</c:v>
              </c:pt>
              <c:pt idx="17">
                <c:v>1.3</c:v>
              </c:pt>
              <c:pt idx="18">
                <c:v>0.22</c:v>
              </c:pt>
              <c:pt idx="19">
                <c:v>0</c:v>
              </c:pt>
              <c:pt idx="20">
                <c:v>0.5</c:v>
              </c:pt>
              <c:pt idx="21">
                <c:v>1.8</c:v>
              </c:pt>
              <c:pt idx="22">
                <c:v>0.65</c:v>
              </c:pt>
              <c:pt idx="23">
                <c:v>1.04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056-4BFA-BEBC-0E1080C0B99A}"/>
            </c:ext>
          </c:extLst>
        </c:ser>
        <c:ser>
          <c:idx val="5"/>
          <c:order val="5"/>
          <c:tx>
            <c:v>SO2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24"/>
              <c:pt idx="0">
                <c:v>0</c:v>
              </c:pt>
              <c:pt idx="1">
                <c:v>1.4</c:v>
              </c:pt>
              <c:pt idx="2">
                <c:v>0</c:v>
              </c:pt>
              <c:pt idx="3">
                <c:v>0.11</c:v>
              </c:pt>
              <c:pt idx="4">
                <c:v>0</c:v>
              </c:pt>
              <c:pt idx="5">
                <c:v>5.76</c:v>
              </c:pt>
              <c:pt idx="6">
                <c:v>0.15</c:v>
              </c:pt>
              <c:pt idx="7">
                <c:v>0</c:v>
              </c:pt>
              <c:pt idx="8">
                <c:v>0</c:v>
              </c:pt>
              <c:pt idx="9">
                <c:v>5</c:v>
              </c:pt>
              <c:pt idx="10">
                <c:v>6.3</c:v>
              </c:pt>
              <c:pt idx="11">
                <c:v>1.7</c:v>
              </c:pt>
              <c:pt idx="12">
                <c:v>0.38</c:v>
              </c:pt>
              <c:pt idx="13">
                <c:v>0</c:v>
              </c:pt>
              <c:pt idx="14">
                <c:v>3.65</c:v>
              </c:pt>
              <c:pt idx="15">
                <c:v>0</c:v>
              </c:pt>
              <c:pt idx="16">
                <c:v>0.18</c:v>
              </c:pt>
              <c:pt idx="17">
                <c:v>0.27</c:v>
              </c:pt>
              <c:pt idx="18">
                <c:v>0</c:v>
              </c:pt>
              <c:pt idx="19">
                <c:v>0.56999999999999995</c:v>
              </c:pt>
              <c:pt idx="20">
                <c:v>0.83</c:v>
              </c:pt>
              <c:pt idx="21">
                <c:v>0.2</c:v>
              </c:pt>
              <c:pt idx="22">
                <c:v>2.2999999999999998</c:v>
              </c:pt>
              <c:pt idx="23">
                <c:v>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056-4BFA-BEBC-0E1080C0B99A}"/>
            </c:ext>
          </c:extLst>
        </c:ser>
        <c:ser>
          <c:idx val="7"/>
          <c:order val="7"/>
          <c:tx>
            <c:v>VOC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7.3</c:v>
              </c:pt>
              <c:pt idx="5">
                <c:v>1.4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1.4</c:v>
              </c:pt>
              <c:pt idx="10">
                <c:v>2</c:v>
              </c:pt>
              <c:pt idx="11">
                <c:v>0</c:v>
              </c:pt>
              <c:pt idx="12">
                <c:v>0.69</c:v>
              </c:pt>
              <c:pt idx="13">
                <c:v>0.57999999999999996</c:v>
              </c:pt>
              <c:pt idx="14">
                <c:v>0.04</c:v>
              </c:pt>
              <c:pt idx="15">
                <c:v>4</c:v>
              </c:pt>
              <c:pt idx="16">
                <c:v>3.1</c:v>
              </c:pt>
              <c:pt idx="17">
                <c:v>2.8</c:v>
              </c:pt>
              <c:pt idx="18">
                <c:v>0.37</c:v>
              </c:pt>
              <c:pt idx="19">
                <c:v>1.0999999999999999E-2</c:v>
              </c:pt>
              <c:pt idx="20">
                <c:v>0</c:v>
              </c:pt>
              <c:pt idx="21">
                <c:v>7.3</c:v>
              </c:pt>
              <c:pt idx="22">
                <c:v>0</c:v>
              </c:pt>
              <c:pt idx="23">
                <c:v>1.9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056-4BFA-BEBC-0E1080C0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95328"/>
        <c:axId val="6838935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PM10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Lit>
                    <c:formatCode>General</c:formatCode>
                    <c:ptCount val="24"/>
                    <c:pt idx="0">
                      <c:v>0.04</c:v>
                    </c:pt>
                    <c:pt idx="1">
                      <c:v>0.06</c:v>
                    </c:pt>
                    <c:pt idx="2">
                      <c:v>0.23</c:v>
                    </c:pt>
                    <c:pt idx="3">
                      <c:v>0.68</c:v>
                    </c:pt>
                    <c:pt idx="4">
                      <c:v>2.2999999999999998</c:v>
                    </c:pt>
                    <c:pt idx="5">
                      <c:v>0.3</c:v>
                    </c:pt>
                    <c:pt idx="6">
                      <c:v>0.27</c:v>
                    </c:pt>
                    <c:pt idx="7">
                      <c:v>0.68</c:v>
                    </c:pt>
                    <c:pt idx="8">
                      <c:v>0.41</c:v>
                    </c:pt>
                    <c:pt idx="9">
                      <c:v>0.2</c:v>
                    </c:pt>
                    <c:pt idx="10">
                      <c:v>0.9</c:v>
                    </c:pt>
                    <c:pt idx="11">
                      <c:v>2.4</c:v>
                    </c:pt>
                    <c:pt idx="12">
                      <c:v>1.0999999999999999E-2</c:v>
                    </c:pt>
                    <c:pt idx="13">
                      <c:v>0.05</c:v>
                    </c:pt>
                    <c:pt idx="14">
                      <c:v>4.7E-2</c:v>
                    </c:pt>
                    <c:pt idx="15">
                      <c:v>0.23</c:v>
                    </c:pt>
                    <c:pt idx="16">
                      <c:v>0.31</c:v>
                    </c:pt>
                    <c:pt idx="17">
                      <c:v>0.22</c:v>
                    </c:pt>
                    <c:pt idx="18">
                      <c:v>0.36399999999999999</c:v>
                    </c:pt>
                    <c:pt idx="19">
                      <c:v>0.24199999999999999</c:v>
                    </c:pt>
                    <c:pt idx="20">
                      <c:v>1.6E-2</c:v>
                    </c:pt>
                    <c:pt idx="21">
                      <c:v>0.82</c:v>
                    </c:pt>
                    <c:pt idx="22">
                      <c:v>0.32</c:v>
                    </c:pt>
                    <c:pt idx="23">
                      <c:v>0.4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9056-4BFA-BEBC-0E1080C0B99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PM-Con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Lit>
                    <c:formatCode>General</c:formatCode>
                    <c:ptCount val="24"/>
                    <c:pt idx="0">
                      <c:v>0.59</c:v>
                    </c:pt>
                    <c:pt idx="1">
                      <c:v>0.71</c:v>
                    </c:pt>
                    <c:pt idx="2">
                      <c:v>0.71</c:v>
                    </c:pt>
                    <c:pt idx="3">
                      <c:v>0.95</c:v>
                    </c:pt>
                    <c:pt idx="4">
                      <c:v>1.9</c:v>
                    </c:pt>
                    <c:pt idx="5">
                      <c:v>0.99</c:v>
                    </c:pt>
                    <c:pt idx="6">
                      <c:v>0.41</c:v>
                    </c:pt>
                    <c:pt idx="7">
                      <c:v>0.74</c:v>
                    </c:pt>
                    <c:pt idx="8">
                      <c:v>0.63</c:v>
                    </c:pt>
                    <c:pt idx="9">
                      <c:v>0.79</c:v>
                    </c:pt>
                    <c:pt idx="10">
                      <c:v>0.65</c:v>
                    </c:pt>
                    <c:pt idx="11">
                      <c:v>1.2</c:v>
                    </c:pt>
                    <c:pt idx="12">
                      <c:v>0.48</c:v>
                    </c:pt>
                    <c:pt idx="13">
                      <c:v>0.47</c:v>
                    </c:pt>
                    <c:pt idx="14">
                      <c:v>0.49</c:v>
                    </c:pt>
                    <c:pt idx="15">
                      <c:v>1.5</c:v>
                    </c:pt>
                    <c:pt idx="16">
                      <c:v>1.1000000000000001</c:v>
                    </c:pt>
                    <c:pt idx="17">
                      <c:v>1.1000000000000001</c:v>
                    </c:pt>
                    <c:pt idx="18">
                      <c:v>0.83</c:v>
                    </c:pt>
                    <c:pt idx="19">
                      <c:v>0.71</c:v>
                    </c:pt>
                    <c:pt idx="20">
                      <c:v>0.62</c:v>
                    </c:pt>
                    <c:pt idx="21">
                      <c:v>1.8</c:v>
                    </c:pt>
                    <c:pt idx="22">
                      <c:v>1.2</c:v>
                    </c:pt>
                    <c:pt idx="23">
                      <c:v>0.92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056-4BFA-BEBC-0E1080C0B99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THC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Lit>
                    <c:formatCode>General</c:formatCode>
                    <c:ptCount val="24"/>
                    <c:pt idx="0">
                      <c:v>1.5</c:v>
                    </c:pt>
                    <c:pt idx="1">
                      <c:v>1.3</c:v>
                    </c:pt>
                    <c:pt idx="2">
                      <c:v>0.76</c:v>
                    </c:pt>
                    <c:pt idx="3">
                      <c:v>4.87</c:v>
                    </c:pt>
                    <c:pt idx="4">
                      <c:v>12.38</c:v>
                    </c:pt>
                    <c:pt idx="5">
                      <c:v>5.21</c:v>
                    </c:pt>
                    <c:pt idx="6">
                      <c:v>2.2999999999999998</c:v>
                    </c:pt>
                    <c:pt idx="7">
                      <c:v>0.63</c:v>
                    </c:pt>
                    <c:pt idx="8">
                      <c:v>0.53</c:v>
                    </c:pt>
                    <c:pt idx="9">
                      <c:v>6.3</c:v>
                    </c:pt>
                    <c:pt idx="10">
                      <c:v>6.8</c:v>
                    </c:pt>
                    <c:pt idx="11">
                      <c:v>5.6</c:v>
                    </c:pt>
                    <c:pt idx="12">
                      <c:v>3.6</c:v>
                    </c:pt>
                    <c:pt idx="13">
                      <c:v>3.7</c:v>
                    </c:pt>
                    <c:pt idx="14">
                      <c:v>3.3</c:v>
                    </c:pt>
                    <c:pt idx="15">
                      <c:v>10.4</c:v>
                    </c:pt>
                    <c:pt idx="16">
                      <c:v>8.5</c:v>
                    </c:pt>
                    <c:pt idx="17">
                      <c:v>7.1</c:v>
                    </c:pt>
                    <c:pt idx="18">
                      <c:v>5.95</c:v>
                    </c:pt>
                    <c:pt idx="19">
                      <c:v>6.32</c:v>
                    </c:pt>
                    <c:pt idx="20">
                      <c:v>5.6</c:v>
                    </c:pt>
                    <c:pt idx="21">
                      <c:v>12.4</c:v>
                    </c:pt>
                    <c:pt idx="22">
                      <c:v>7.8</c:v>
                    </c:pt>
                    <c:pt idx="23">
                      <c:v>6.9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056-4BFA-BEBC-0E1080C0B99A}"/>
                  </c:ext>
                </c:extLst>
              </c15:ser>
            </c15:filteredLineSeries>
          </c:ext>
        </c:extLst>
      </c:lineChart>
      <c:catAx>
        <c:axId val="68389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Test Run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93528"/>
        <c:crosses val="autoZero"/>
        <c:auto val="1"/>
        <c:lblAlgn val="ctr"/>
        <c:lblOffset val="100"/>
        <c:noMultiLvlLbl val="0"/>
      </c:catAx>
      <c:valAx>
        <c:axId val="68389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  <a:r>
                  <a:rPr lang="en-US" baseline="0"/>
                  <a:t> per hour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40390730628736E-2"/>
              <c:y val="0.3910049238568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40080006514136E-2"/>
          <c:y val="0.95448528036897762"/>
          <c:w val="0.39853126065396416"/>
          <c:h val="2.9683585066378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542926</xdr:colOff>
      <xdr:row>0</xdr:row>
      <xdr:rowOff>201705</xdr:rowOff>
    </xdr:from>
    <xdr:to>
      <xdr:col>19</xdr:col>
      <xdr:colOff>555164</xdr:colOff>
      <xdr:row>39</xdr:row>
      <xdr:rowOff>22411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56743D-331D-4E82-8087-FEBC887F5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7886-98E3-43CB-8FE2-E7817A85B37C}">
  <sheetPr>
    <pageSetUpPr fitToPage="1"/>
  </sheetPr>
  <dimension ref="A2:N18"/>
  <sheetViews>
    <sheetView zoomScale="115" zoomScaleNormal="115" zoomScaleSheetLayoutView="130" workbookViewId="0">
      <selection activeCell="A24" sqref="A24"/>
    </sheetView>
  </sheetViews>
  <sheetFormatPr defaultRowHeight="15.75" x14ac:dyDescent="0.25"/>
  <cols>
    <col min="1" max="1" width="115.125" bestFit="1" customWidth="1"/>
  </cols>
  <sheetData>
    <row r="2" spans="1:14" s="4" customFormat="1" ht="20.100000000000001" customHeight="1" x14ac:dyDescent="0.25">
      <c r="A2" s="134" t="s">
        <v>83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4" customFormat="1" ht="20.100000000000001" customHeight="1" x14ac:dyDescent="0.25">
      <c r="A3" s="13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4" customFormat="1" ht="20.100000000000001" customHeight="1" x14ac:dyDescent="0.25">
      <c r="A4" s="27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4" customFormat="1" ht="20.100000000000001" customHeight="1" x14ac:dyDescent="0.25">
      <c r="A5" s="27" t="s">
        <v>84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4" customFormat="1" ht="20.100000000000001" customHeight="1" x14ac:dyDescent="0.25">
      <c r="A6" s="27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4" customFormat="1" ht="20.100000000000001" customHeight="1" x14ac:dyDescent="0.25">
      <c r="A7" s="27" t="s">
        <v>75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4" customFormat="1" ht="20.100000000000001" customHeight="1" x14ac:dyDescent="0.25">
      <c r="A8" s="27" t="s">
        <v>76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4" customFormat="1" ht="20.100000000000001" customHeight="1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4" customFormat="1" ht="20.100000000000001" customHeight="1" x14ac:dyDescent="0.25">
      <c r="A10" s="27" t="s">
        <v>85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4" customFormat="1" ht="20.100000000000001" customHeight="1" x14ac:dyDescent="0.25">
      <c r="A11" s="27" t="s">
        <v>49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25BE-1717-48F6-A501-B2C4E4095DF9}">
  <sheetPr>
    <tabColor theme="8" tint="-0.249977111117893"/>
    <pageSetUpPr fitToPage="1"/>
  </sheetPr>
  <dimension ref="A1:K19"/>
  <sheetViews>
    <sheetView zoomScaleNormal="100" zoomScaleSheetLayoutView="100" workbookViewId="0">
      <selection activeCell="C3" sqref="C3"/>
    </sheetView>
  </sheetViews>
  <sheetFormatPr defaultRowHeight="15.75" x14ac:dyDescent="0.25"/>
  <cols>
    <col min="1" max="1" width="7.625" style="6" customWidth="1"/>
    <col min="2" max="2" width="40.125" style="6" customWidth="1"/>
    <col min="3" max="3" width="12.125" style="6" customWidth="1"/>
    <col min="4" max="6" width="7.625" style="6" customWidth="1"/>
    <col min="7" max="8" width="7.625" customWidth="1"/>
  </cols>
  <sheetData>
    <row r="1" spans="1:11" ht="21" x14ac:dyDescent="0.25">
      <c r="A1" s="34" t="s">
        <v>24</v>
      </c>
      <c r="B1" s="27"/>
      <c r="C1" s="15"/>
      <c r="D1" s="10"/>
      <c r="E1"/>
      <c r="F1"/>
    </row>
    <row r="2" spans="1:11" ht="21" x14ac:dyDescent="0.25">
      <c r="A2" s="112" t="s">
        <v>72</v>
      </c>
      <c r="B2" s="113"/>
      <c r="C2" s="127"/>
      <c r="D2" s="10"/>
      <c r="E2"/>
      <c r="F2"/>
    </row>
    <row r="3" spans="1:11" ht="23.25" x14ac:dyDescent="0.25">
      <c r="A3" s="36" t="s">
        <v>30</v>
      </c>
      <c r="B3" s="27"/>
      <c r="C3" s="66"/>
      <c r="D3" s="10"/>
      <c r="E3"/>
      <c r="F3"/>
    </row>
    <row r="4" spans="1:11" x14ac:dyDescent="0.25">
      <c r="A4" s="11"/>
      <c r="B4" s="11"/>
      <c r="C4" s="11"/>
      <c r="D4" s="11"/>
      <c r="G4" s="6"/>
      <c r="H4" s="6"/>
      <c r="I4" s="6"/>
      <c r="J4" s="6"/>
      <c r="K4" s="6"/>
    </row>
    <row r="5" spans="1:11" x14ac:dyDescent="0.25">
      <c r="A5" s="11"/>
      <c r="B5" s="21"/>
      <c r="C5" s="21"/>
      <c r="D5" s="11"/>
      <c r="G5" s="6"/>
      <c r="H5" s="6"/>
      <c r="I5" s="6"/>
      <c r="J5" s="6"/>
      <c r="K5" s="6"/>
    </row>
    <row r="6" spans="1:11" s="4" customFormat="1" x14ac:dyDescent="0.25">
      <c r="A6" s="15"/>
      <c r="B6" s="94"/>
      <c r="C6" s="92" t="s">
        <v>1</v>
      </c>
      <c r="D6" s="15"/>
      <c r="E6" s="9"/>
      <c r="F6" s="9"/>
      <c r="G6" s="9"/>
      <c r="H6" s="9"/>
      <c r="I6" s="9"/>
      <c r="J6" s="9"/>
      <c r="K6" s="9"/>
    </row>
    <row r="7" spans="1:11" s="6" customFormat="1" x14ac:dyDescent="0.25">
      <c r="A7" s="11"/>
      <c r="B7" s="98" t="s">
        <v>47</v>
      </c>
      <c r="C7" s="99">
        <f>'IP6c Proposed Limits'!B12</f>
        <v>13.298333333333336</v>
      </c>
      <c r="D7" s="11"/>
      <c r="E7" s="52"/>
      <c r="G7"/>
    </row>
    <row r="8" spans="1:11" s="6" customFormat="1" x14ac:dyDescent="0.25">
      <c r="A8" s="11"/>
      <c r="B8" s="98" t="s">
        <v>48</v>
      </c>
      <c r="C8" s="99">
        <f>'IP6c Proposed Limits'!B12</f>
        <v>13.298333333333336</v>
      </c>
      <c r="D8" s="11"/>
      <c r="E8" s="52"/>
      <c r="G8"/>
    </row>
    <row r="9" spans="1:11" s="6" customFormat="1" x14ac:dyDescent="0.25">
      <c r="A9" s="11"/>
      <c r="B9" s="98" t="s">
        <v>40</v>
      </c>
      <c r="C9" s="99">
        <f>'IP6c Proposed Limits'!B22</f>
        <v>17.116666666666664</v>
      </c>
      <c r="D9" s="11"/>
      <c r="E9" s="52"/>
      <c r="G9"/>
    </row>
    <row r="10" spans="1:11" s="6" customFormat="1" x14ac:dyDescent="0.25">
      <c r="A10" s="11"/>
      <c r="B10" s="98" t="s">
        <v>41</v>
      </c>
      <c r="C10" s="99">
        <f>'IP6c Proposed Limits'!B22</f>
        <v>17.116666666666664</v>
      </c>
      <c r="D10" s="11"/>
      <c r="E10" s="52"/>
      <c r="G10"/>
    </row>
    <row r="11" spans="1:11" s="6" customFormat="1" x14ac:dyDescent="0.25">
      <c r="A11" s="11"/>
      <c r="B11" s="95" t="s">
        <v>50</v>
      </c>
      <c r="C11" s="67">
        <f>C8+C7+C9+C10</f>
        <v>60.83</v>
      </c>
      <c r="D11" s="11"/>
      <c r="E11" s="52"/>
      <c r="G11"/>
    </row>
    <row r="12" spans="1:11" s="4" customFormat="1" x14ac:dyDescent="0.25">
      <c r="A12" s="49"/>
      <c r="B12" s="99" t="s">
        <v>51</v>
      </c>
      <c r="C12" s="99">
        <f>'SO2 Historic 2018-22'!D34</f>
        <v>13.94</v>
      </c>
      <c r="D12" s="15"/>
      <c r="E12" s="9"/>
      <c r="F12" s="9"/>
    </row>
    <row r="13" spans="1:11" s="4" customFormat="1" x14ac:dyDescent="0.25">
      <c r="A13" s="49"/>
      <c r="B13" s="99" t="s">
        <v>52</v>
      </c>
      <c r="C13" s="99">
        <f>'SO2 Historic 2018-22'!J44</f>
        <v>7.2309005124999999</v>
      </c>
      <c r="D13" s="15"/>
      <c r="E13" s="9"/>
      <c r="F13" s="9"/>
    </row>
    <row r="14" spans="1:11" s="4" customFormat="1" ht="16.5" thickBot="1" x14ac:dyDescent="0.3">
      <c r="A14" s="49"/>
      <c r="B14" s="111" t="s">
        <v>53</v>
      </c>
      <c r="C14" s="17">
        <f>C13+C12</f>
        <v>21.170900512499998</v>
      </c>
      <c r="D14" s="15"/>
      <c r="E14" s="9"/>
      <c r="F14" s="9"/>
    </row>
    <row r="15" spans="1:11" s="9" customFormat="1" ht="25.5" customHeight="1" thickBot="1" x14ac:dyDescent="0.3">
      <c r="A15" s="50"/>
      <c r="B15" s="93" t="s">
        <v>18</v>
      </c>
      <c r="C15" s="18">
        <f>C11-C14</f>
        <v>39.659099487500001</v>
      </c>
      <c r="D15" s="15"/>
      <c r="E15" s="14"/>
      <c r="F15" s="51"/>
      <c r="G15" s="5"/>
      <c r="H15"/>
      <c r="I15"/>
      <c r="J15"/>
    </row>
    <row r="16" spans="1:11" s="6" customFormat="1" x14ac:dyDescent="0.25">
      <c r="A16" s="11"/>
      <c r="C16" s="19"/>
      <c r="D16" s="11"/>
      <c r="E16" s="7"/>
      <c r="F16" s="7"/>
      <c r="G16" s="1"/>
      <c r="H16"/>
      <c r="I16" s="1"/>
    </row>
    <row r="17" spans="1:11" s="6" customFormat="1" x14ac:dyDescent="0.25">
      <c r="A17" s="11"/>
      <c r="B17" s="20" t="s">
        <v>17</v>
      </c>
      <c r="C17" s="20">
        <v>40</v>
      </c>
      <c r="D17" s="11"/>
      <c r="E17" s="7"/>
      <c r="F17" s="7"/>
      <c r="G17" s="1"/>
      <c r="H17"/>
      <c r="I17" s="1"/>
    </row>
    <row r="18" spans="1:11" s="6" customFormat="1" x14ac:dyDescent="0.25">
      <c r="A18" s="11"/>
      <c r="B18" s="11"/>
      <c r="C18" s="19"/>
      <c r="D18" s="11"/>
      <c r="E18" s="7"/>
      <c r="F18" s="7"/>
      <c r="G18" s="1"/>
      <c r="H18"/>
      <c r="I18" s="1"/>
    </row>
    <row r="19" spans="1:11" s="6" customFormat="1" x14ac:dyDescent="0.25">
      <c r="B19" s="97" t="s">
        <v>35</v>
      </c>
      <c r="C19" s="11"/>
      <c r="D19" s="11"/>
      <c r="G19"/>
      <c r="H19"/>
      <c r="I19"/>
      <c r="J19"/>
      <c r="K19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8CE10-F58C-433B-9D7F-9A3B382442E8}">
  <sheetPr>
    <tabColor theme="8" tint="-0.249977111117893"/>
    <pageSetUpPr fitToPage="1"/>
  </sheetPr>
  <dimension ref="A1:CQ55"/>
  <sheetViews>
    <sheetView topLeftCell="A11" zoomScale="70" zoomScaleNormal="70" zoomScaleSheetLayoutView="85" workbookViewId="0">
      <selection activeCell="G55" sqref="G55"/>
    </sheetView>
  </sheetViews>
  <sheetFormatPr defaultRowHeight="15.75" x14ac:dyDescent="0.25"/>
  <cols>
    <col min="1" max="1" width="6.5" style="23" bestFit="1" customWidth="1"/>
    <col min="2" max="2" width="29" customWidth="1"/>
    <col min="3" max="3" width="21" customWidth="1"/>
    <col min="4" max="4" width="17.125" style="6" customWidth="1"/>
  </cols>
  <sheetData>
    <row r="1" spans="1:95" ht="21" x14ac:dyDescent="0.25">
      <c r="A1" s="34" t="s">
        <v>24</v>
      </c>
      <c r="B1" s="27"/>
      <c r="C1" s="27"/>
      <c r="D1" s="15"/>
      <c r="E1" s="32"/>
      <c r="F1" s="9"/>
      <c r="G1" s="32"/>
    </row>
    <row r="2" spans="1:95" ht="21" x14ac:dyDescent="0.25">
      <c r="A2" s="68" t="s">
        <v>65</v>
      </c>
      <c r="B2" s="69"/>
      <c r="C2" s="70"/>
      <c r="D2" s="35"/>
      <c r="E2" s="35"/>
      <c r="F2" s="9"/>
      <c r="G2" s="32"/>
    </row>
    <row r="3" spans="1:95" ht="23.25" x14ac:dyDescent="0.25">
      <c r="A3" s="36" t="s">
        <v>30</v>
      </c>
      <c r="B3" s="27"/>
      <c r="C3" s="27"/>
      <c r="D3" s="66"/>
      <c r="E3" s="35"/>
      <c r="F3" s="9"/>
      <c r="G3" s="32"/>
    </row>
    <row r="4" spans="1:95" ht="16.5" thickBot="1" x14ac:dyDescent="0.3">
      <c r="A4" s="37"/>
      <c r="B4" s="27"/>
      <c r="C4" s="27"/>
      <c r="D4" s="15"/>
      <c r="E4" s="32"/>
      <c r="F4" s="9"/>
      <c r="G4" s="32"/>
    </row>
    <row r="5" spans="1:95" s="1" customFormat="1" ht="18" customHeight="1" x14ac:dyDescent="0.25">
      <c r="A5" s="53"/>
      <c r="B5" s="54"/>
      <c r="C5" s="54"/>
      <c r="D5" s="145" t="s">
        <v>19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 s="1" customFormat="1" ht="16.5" thickBot="1" x14ac:dyDescent="0.3">
      <c r="A6" s="55" t="s">
        <v>0</v>
      </c>
      <c r="B6" s="56" t="s">
        <v>22</v>
      </c>
      <c r="C6" s="56"/>
      <c r="D6" s="146" t="s">
        <v>20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s="2" customFormat="1" ht="18.75" thickBot="1" x14ac:dyDescent="0.3">
      <c r="A7" s="57"/>
      <c r="B7" s="58">
        <v>2022</v>
      </c>
      <c r="C7" s="58"/>
      <c r="D7" s="14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8" customHeight="1" x14ac:dyDescent="0.25">
      <c r="A8" s="42" t="s">
        <v>7</v>
      </c>
      <c r="B8" s="39" t="s">
        <v>8</v>
      </c>
      <c r="C8" s="100"/>
      <c r="D8" s="59">
        <v>26.41500966666667</v>
      </c>
    </row>
    <row r="9" spans="1:95" s="4" customFormat="1" ht="18" customHeight="1" thickBot="1" x14ac:dyDescent="0.3">
      <c r="A9" s="43" t="s">
        <v>9</v>
      </c>
      <c r="B9" s="44" t="s">
        <v>10</v>
      </c>
      <c r="C9" s="101"/>
      <c r="D9" s="60">
        <v>1.7866139999999999</v>
      </c>
    </row>
    <row r="10" spans="1:95" s="4" customFormat="1" ht="18" customHeight="1" x14ac:dyDescent="0.25">
      <c r="A10" s="42" t="s">
        <v>13</v>
      </c>
      <c r="B10" s="39" t="s">
        <v>14</v>
      </c>
      <c r="C10" s="100"/>
      <c r="D10" s="59">
        <v>36.488909944444444</v>
      </c>
    </row>
    <row r="11" spans="1:95" s="4" customFormat="1" ht="18" customHeight="1" thickBot="1" x14ac:dyDescent="0.3">
      <c r="A11" s="43" t="s">
        <v>15</v>
      </c>
      <c r="B11" s="44" t="s">
        <v>16</v>
      </c>
      <c r="C11" s="101"/>
      <c r="D11" s="60">
        <v>2.9194801999999997</v>
      </c>
    </row>
    <row r="12" spans="1:95" s="4" customFormat="1" ht="18" customHeight="1" thickBot="1" x14ac:dyDescent="0.3">
      <c r="A12" s="24"/>
      <c r="B12" s="25" t="s">
        <v>32</v>
      </c>
      <c r="C12" s="26"/>
      <c r="D12" s="147">
        <f>SUM(D8:D11)</f>
        <v>67.610013811111102</v>
      </c>
    </row>
    <row r="13" spans="1:95" s="2" customFormat="1" ht="18.75" thickBot="1" x14ac:dyDescent="0.3">
      <c r="A13" s="57"/>
      <c r="B13" s="58">
        <v>2021</v>
      </c>
      <c r="C13" s="58"/>
      <c r="D13" s="1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s="4" customFormat="1" ht="18" customHeight="1" x14ac:dyDescent="0.25">
      <c r="A14" s="42" t="s">
        <v>7</v>
      </c>
      <c r="B14" s="39" t="s">
        <v>8</v>
      </c>
      <c r="C14" s="100"/>
      <c r="D14" s="59">
        <v>33.976161999999995</v>
      </c>
    </row>
    <row r="15" spans="1:95" s="4" customFormat="1" ht="18" customHeight="1" thickBot="1" x14ac:dyDescent="0.3">
      <c r="A15" s="43" t="s">
        <v>9</v>
      </c>
      <c r="B15" s="44" t="s">
        <v>10</v>
      </c>
      <c r="C15" s="101"/>
      <c r="D15" s="60">
        <v>1.8040440000000002</v>
      </c>
    </row>
    <row r="16" spans="1:95" s="4" customFormat="1" ht="18" customHeight="1" x14ac:dyDescent="0.25">
      <c r="A16" s="42" t="s">
        <v>13</v>
      </c>
      <c r="B16" s="39" t="s">
        <v>14</v>
      </c>
      <c r="C16" s="100"/>
      <c r="D16" s="59">
        <v>56.923344799999988</v>
      </c>
    </row>
    <row r="17" spans="1:95" s="4" customFormat="1" ht="18" customHeight="1" thickBot="1" x14ac:dyDescent="0.3">
      <c r="A17" s="43" t="s">
        <v>15</v>
      </c>
      <c r="B17" s="44" t="s">
        <v>16</v>
      </c>
      <c r="C17" s="101"/>
      <c r="D17" s="60">
        <v>3.0010063999999996</v>
      </c>
    </row>
    <row r="18" spans="1:95" s="4" customFormat="1" ht="18" customHeight="1" thickBot="1" x14ac:dyDescent="0.3">
      <c r="A18" s="24"/>
      <c r="B18" s="25" t="s">
        <v>32</v>
      </c>
      <c r="C18" s="26"/>
      <c r="D18" s="147">
        <f>SUM(D14:D17)</f>
        <v>95.704557199999982</v>
      </c>
    </row>
    <row r="19" spans="1:95" s="2" customFormat="1" ht="18.75" thickBot="1" x14ac:dyDescent="0.3">
      <c r="A19" s="57"/>
      <c r="B19" s="58">
        <v>2020</v>
      </c>
      <c r="C19" s="58"/>
      <c r="D19" s="14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s="4" customFormat="1" ht="18" customHeight="1" x14ac:dyDescent="0.25">
      <c r="A20" s="42" t="s">
        <v>7</v>
      </c>
      <c r="B20" s="39" t="s">
        <v>8</v>
      </c>
      <c r="C20" s="100"/>
      <c r="D20" s="59">
        <v>64.563679999999991</v>
      </c>
    </row>
    <row r="21" spans="1:95" s="4" customFormat="1" ht="18" customHeight="1" thickBot="1" x14ac:dyDescent="0.3">
      <c r="A21" s="43" t="s">
        <v>9</v>
      </c>
      <c r="B21" s="44" t="s">
        <v>10</v>
      </c>
      <c r="C21" s="101"/>
      <c r="D21" s="60">
        <v>3.4281599999999997</v>
      </c>
    </row>
    <row r="22" spans="1:95" s="4" customFormat="1" ht="18" customHeight="1" x14ac:dyDescent="0.25">
      <c r="A22" s="42" t="s">
        <v>13</v>
      </c>
      <c r="B22" s="39" t="s">
        <v>14</v>
      </c>
      <c r="C22" s="100"/>
      <c r="D22" s="59">
        <v>104.18381024999999</v>
      </c>
    </row>
    <row r="23" spans="1:95" s="4" customFormat="1" ht="18" customHeight="1" thickBot="1" x14ac:dyDescent="0.3">
      <c r="A23" s="43" t="s">
        <v>15</v>
      </c>
      <c r="B23" s="44" t="s">
        <v>16</v>
      </c>
      <c r="C23" s="101"/>
      <c r="D23" s="60">
        <v>5.4925844999999995</v>
      </c>
    </row>
    <row r="24" spans="1:95" s="4" customFormat="1" ht="18" customHeight="1" thickBot="1" x14ac:dyDescent="0.3">
      <c r="A24" s="24"/>
      <c r="B24" s="25" t="s">
        <v>32</v>
      </c>
      <c r="C24" s="26"/>
      <c r="D24" s="147">
        <f>SUM(D20:D23)</f>
        <v>177.66823474999998</v>
      </c>
    </row>
    <row r="25" spans="1:95" s="2" customFormat="1" ht="18.75" thickBot="1" x14ac:dyDescent="0.3">
      <c r="A25" s="57"/>
      <c r="B25" s="58">
        <v>2019</v>
      </c>
      <c r="C25" s="58"/>
      <c r="D25" s="14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s="4" customFormat="1" ht="18" customHeight="1" x14ac:dyDescent="0.25">
      <c r="A26" s="42" t="s">
        <v>7</v>
      </c>
      <c r="B26" s="39" t="s">
        <v>8</v>
      </c>
      <c r="C26" s="100"/>
      <c r="D26" s="59">
        <v>83.23212749999999</v>
      </c>
    </row>
    <row r="27" spans="1:95" s="4" customFormat="1" ht="18" customHeight="1" thickBot="1" x14ac:dyDescent="0.3">
      <c r="A27" s="43" t="s">
        <v>9</v>
      </c>
      <c r="B27" s="44" t="s">
        <v>10</v>
      </c>
      <c r="C27" s="101"/>
      <c r="D27" s="60">
        <v>4.4194049999999994</v>
      </c>
    </row>
    <row r="28" spans="1:95" s="4" customFormat="1" ht="18" customHeight="1" x14ac:dyDescent="0.25">
      <c r="A28" s="42" t="s">
        <v>13</v>
      </c>
      <c r="B28" s="39" t="s">
        <v>14</v>
      </c>
      <c r="C28" s="100"/>
      <c r="D28" s="59">
        <v>133.476583525</v>
      </c>
    </row>
    <row r="29" spans="1:95" s="4" customFormat="1" ht="18" customHeight="1" thickBot="1" x14ac:dyDescent="0.3">
      <c r="A29" s="43" t="s">
        <v>15</v>
      </c>
      <c r="B29" s="44" t="s">
        <v>16</v>
      </c>
      <c r="C29" s="101"/>
      <c r="D29" s="60">
        <v>7.0369034500000005</v>
      </c>
    </row>
    <row r="30" spans="1:95" s="4" customFormat="1" ht="18" customHeight="1" thickBot="1" x14ac:dyDescent="0.3">
      <c r="A30" s="24"/>
      <c r="B30" s="25" t="s">
        <v>32</v>
      </c>
      <c r="C30" s="26"/>
      <c r="D30" s="147">
        <f>SUM(D26:D29)</f>
        <v>228.16501947500001</v>
      </c>
    </row>
    <row r="31" spans="1:95" s="2" customFormat="1" ht="18.75" thickBot="1" x14ac:dyDescent="0.3">
      <c r="A31" s="57"/>
      <c r="B31" s="58">
        <v>2018</v>
      </c>
      <c r="C31" s="58"/>
      <c r="D31" s="1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s="5" customFormat="1" ht="18" customHeight="1" x14ac:dyDescent="0.25">
      <c r="A32" s="42" t="s">
        <v>7</v>
      </c>
      <c r="B32" s="47" t="s">
        <v>8</v>
      </c>
      <c r="C32" s="102"/>
      <c r="D32" s="61">
        <v>87.012949299999988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</row>
    <row r="33" spans="1:95" s="5" customFormat="1" ht="18" customHeight="1" thickBot="1" x14ac:dyDescent="0.3">
      <c r="A33" s="43" t="s">
        <v>9</v>
      </c>
      <c r="B33" s="48" t="s">
        <v>10</v>
      </c>
      <c r="C33" s="103"/>
      <c r="D33" s="62">
        <v>4.6201566000000005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</row>
    <row r="34" spans="1:95" s="5" customFormat="1" ht="18" customHeight="1" x14ac:dyDescent="0.25">
      <c r="A34" s="42" t="s">
        <v>13</v>
      </c>
      <c r="B34" s="47" t="s">
        <v>14</v>
      </c>
      <c r="C34" s="102"/>
      <c r="D34" s="61">
        <v>140.17821190000001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</row>
    <row r="35" spans="1:95" s="5" customFormat="1" ht="18" customHeight="1" thickBot="1" x14ac:dyDescent="0.3">
      <c r="A35" s="43" t="s">
        <v>15</v>
      </c>
      <c r="B35" s="48" t="s">
        <v>16</v>
      </c>
      <c r="C35" s="103"/>
      <c r="D35" s="62">
        <v>7.3902142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</row>
    <row r="36" spans="1:95" s="1" customFormat="1" ht="16.5" thickBot="1" x14ac:dyDescent="0.3">
      <c r="A36" s="24"/>
      <c r="B36" s="25" t="s">
        <v>32</v>
      </c>
      <c r="C36" s="26"/>
      <c r="D36" s="147">
        <f>SUM(D32:D35)</f>
        <v>239.20153199999999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</row>
    <row r="37" spans="1:95" s="2" customFormat="1" ht="18.75" thickBot="1" x14ac:dyDescent="0.3">
      <c r="A37" s="57"/>
      <c r="B37" s="58">
        <v>2017</v>
      </c>
      <c r="C37" s="58"/>
      <c r="D37" s="14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1:95" s="1" customFormat="1" ht="12.75" customHeight="1" x14ac:dyDescent="0.25">
      <c r="A38" s="57" t="s">
        <v>7</v>
      </c>
      <c r="B38" s="63" t="s">
        <v>8</v>
      </c>
      <c r="C38" s="104"/>
      <c r="D38" s="61">
        <v>101.21743050000003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</row>
    <row r="39" spans="1:95" s="1" customFormat="1" ht="16.5" thickBot="1" x14ac:dyDescent="0.3">
      <c r="A39" s="64" t="s">
        <v>9</v>
      </c>
      <c r="B39" s="65" t="s">
        <v>10</v>
      </c>
      <c r="C39" s="105"/>
      <c r="D39" s="62">
        <v>5.4019239750000008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</row>
    <row r="40" spans="1:95" s="1" customFormat="1" x14ac:dyDescent="0.25">
      <c r="A40" s="57" t="s">
        <v>13</v>
      </c>
      <c r="B40" s="63" t="s">
        <v>14</v>
      </c>
      <c r="C40" s="104"/>
      <c r="D40" s="61">
        <v>147.57744150000005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</row>
    <row r="41" spans="1:95" s="1" customFormat="1" ht="16.5" thickBot="1" x14ac:dyDescent="0.3">
      <c r="A41" s="64" t="s">
        <v>15</v>
      </c>
      <c r="B41" s="65" t="s">
        <v>16</v>
      </c>
      <c r="C41" s="105"/>
      <c r="D41" s="62">
        <v>7.7950716750000018</v>
      </c>
    </row>
    <row r="42" spans="1:95" s="1" customFormat="1" ht="16.5" thickBot="1" x14ac:dyDescent="0.3">
      <c r="A42" s="24"/>
      <c r="B42" s="25" t="s">
        <v>32</v>
      </c>
      <c r="C42" s="26"/>
      <c r="D42" s="147">
        <f>SUM(D38:D41)</f>
        <v>261.99186765000007</v>
      </c>
    </row>
    <row r="43" spans="1:95" x14ac:dyDescent="0.25">
      <c r="A43" s="106"/>
      <c r="B43" s="10"/>
      <c r="C43" s="10"/>
      <c r="D43" s="11"/>
    </row>
    <row r="44" spans="1:95" x14ac:dyDescent="0.25">
      <c r="A44" s="37"/>
      <c r="B44" s="12"/>
      <c r="C44" s="87" t="s">
        <v>38</v>
      </c>
      <c r="D44" s="87" t="s">
        <v>38</v>
      </c>
      <c r="E44" s="35"/>
    </row>
    <row r="45" spans="1:95" ht="33.6" customHeight="1" x14ac:dyDescent="0.25">
      <c r="A45" s="37"/>
      <c r="B45" s="12"/>
      <c r="C45" s="88" t="s">
        <v>39</v>
      </c>
      <c r="D45" s="88" t="s">
        <v>45</v>
      </c>
      <c r="E45" s="35"/>
    </row>
    <row r="46" spans="1:95" ht="18" x14ac:dyDescent="0.25">
      <c r="A46" s="37"/>
      <c r="B46" s="30">
        <v>2022</v>
      </c>
      <c r="C46" s="22">
        <f>D12</f>
        <v>67.610013811111102</v>
      </c>
      <c r="D46" s="16">
        <f>AVERAGE(C46:C47)</f>
        <v>81.657285505555535</v>
      </c>
      <c r="E46" s="35"/>
    </row>
    <row r="47" spans="1:95" ht="18" x14ac:dyDescent="0.25">
      <c r="A47" s="37"/>
      <c r="B47" s="30">
        <v>2021</v>
      </c>
      <c r="C47" s="22">
        <f>D18</f>
        <v>95.704557199999982</v>
      </c>
      <c r="D47" s="16">
        <f t="shared" ref="D47:D50" si="0">AVERAGE(C47:C48)</f>
        <v>136.68639597499998</v>
      </c>
      <c r="E47" s="35"/>
    </row>
    <row r="48" spans="1:95" ht="18" x14ac:dyDescent="0.25">
      <c r="A48" s="37"/>
      <c r="B48" s="30">
        <v>2020</v>
      </c>
      <c r="C48" s="22">
        <f>D24</f>
        <v>177.66823474999998</v>
      </c>
      <c r="D48" s="16">
        <f t="shared" si="0"/>
        <v>202.91662711250001</v>
      </c>
      <c r="E48" s="35"/>
    </row>
    <row r="49" spans="1:5" ht="18" x14ac:dyDescent="0.25">
      <c r="A49" s="37"/>
      <c r="B49" s="31">
        <v>2019</v>
      </c>
      <c r="C49" s="22">
        <f>D30</f>
        <v>228.16501947500001</v>
      </c>
      <c r="D49" s="16">
        <f t="shared" si="0"/>
        <v>233.6832757375</v>
      </c>
    </row>
    <row r="50" spans="1:5" ht="18" x14ac:dyDescent="0.25">
      <c r="A50" s="37"/>
      <c r="B50" s="31">
        <v>2018</v>
      </c>
      <c r="C50" s="22">
        <f>D36</f>
        <v>239.20153199999999</v>
      </c>
      <c r="D50" s="90">
        <f t="shared" si="0"/>
        <v>250.59669982500003</v>
      </c>
      <c r="E50" s="91"/>
    </row>
    <row r="51" spans="1:5" ht="18" x14ac:dyDescent="0.25">
      <c r="A51" s="37"/>
      <c r="B51" s="31">
        <v>2017</v>
      </c>
      <c r="C51" s="22">
        <f>D42</f>
        <v>261.99186765000007</v>
      </c>
      <c r="D51" s="15"/>
    </row>
    <row r="52" spans="1:5" x14ac:dyDescent="0.25">
      <c r="A52" s="37"/>
      <c r="B52" s="27"/>
      <c r="C52" s="15"/>
      <c r="D52" s="15"/>
      <c r="E52" s="35"/>
    </row>
    <row r="53" spans="1:5" x14ac:dyDescent="0.25">
      <c r="A53" s="37"/>
      <c r="B53" s="37"/>
      <c r="C53" s="28"/>
      <c r="D53" s="28"/>
      <c r="E53" s="89"/>
    </row>
    <row r="54" spans="1:5" x14ac:dyDescent="0.25">
      <c r="A54" s="37"/>
      <c r="B54" s="37"/>
      <c r="C54" s="28"/>
      <c r="D54" s="28"/>
      <c r="E54" s="89"/>
    </row>
    <row r="55" spans="1:5" x14ac:dyDescent="0.25">
      <c r="A55" s="37"/>
      <c r="B55" s="37"/>
      <c r="C55" s="28"/>
      <c r="D55" s="28"/>
      <c r="E55" s="89"/>
    </row>
  </sheetData>
  <pageMargins left="0.7" right="0.7" top="0.75" bottom="0.75" header="0.3" footer="0.3"/>
  <pageSetup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17ED-327A-46B2-A8DA-0A048BE86A5B}">
  <sheetPr>
    <tabColor theme="8" tint="-0.249977111117893"/>
    <pageSetUpPr fitToPage="1"/>
  </sheetPr>
  <dimension ref="A1:K15"/>
  <sheetViews>
    <sheetView zoomScaleNormal="100" zoomScaleSheetLayoutView="100" workbookViewId="0">
      <selection activeCell="F13" sqref="F13:F14"/>
    </sheetView>
  </sheetViews>
  <sheetFormatPr defaultRowHeight="15.75" x14ac:dyDescent="0.25"/>
  <cols>
    <col min="1" max="1" width="7.625" style="6" customWidth="1"/>
    <col min="2" max="2" width="42.25" style="6" customWidth="1"/>
    <col min="3" max="3" width="12.125" style="6" customWidth="1"/>
    <col min="4" max="5" width="7.625" style="6" customWidth="1"/>
    <col min="6" max="6" width="35.75" style="6" customWidth="1"/>
    <col min="7" max="8" width="7.625" customWidth="1"/>
  </cols>
  <sheetData>
    <row r="1" spans="1:11" ht="21" x14ac:dyDescent="0.25">
      <c r="A1" s="34" t="s">
        <v>24</v>
      </c>
      <c r="B1" s="27"/>
      <c r="C1" s="15"/>
      <c r="D1" s="10"/>
      <c r="E1"/>
      <c r="F1"/>
    </row>
    <row r="2" spans="1:11" ht="21" x14ac:dyDescent="0.25">
      <c r="A2" s="112" t="s">
        <v>66</v>
      </c>
      <c r="B2" s="113"/>
      <c r="C2" s="126"/>
      <c r="D2" s="10"/>
      <c r="E2"/>
      <c r="F2"/>
    </row>
    <row r="3" spans="1:11" ht="23.25" x14ac:dyDescent="0.25">
      <c r="A3" s="36" t="s">
        <v>30</v>
      </c>
      <c r="B3" s="27"/>
      <c r="C3" s="66"/>
      <c r="D3" s="10"/>
      <c r="E3"/>
      <c r="F3"/>
    </row>
    <row r="4" spans="1:11" x14ac:dyDescent="0.25">
      <c r="A4" s="11"/>
      <c r="B4" s="11"/>
      <c r="C4" s="11"/>
      <c r="D4" s="11"/>
      <c r="G4" s="6"/>
      <c r="H4" s="6"/>
      <c r="I4" s="6"/>
      <c r="J4" s="6"/>
      <c r="K4" s="6"/>
    </row>
    <row r="5" spans="1:11" x14ac:dyDescent="0.25">
      <c r="A5" s="11"/>
      <c r="B5" s="21"/>
      <c r="C5" s="21"/>
      <c r="D5" s="11"/>
      <c r="G5" s="6"/>
      <c r="H5" s="6"/>
      <c r="I5" s="6"/>
      <c r="J5" s="6"/>
      <c r="K5" s="6"/>
    </row>
    <row r="6" spans="1:11" s="4" customFormat="1" x14ac:dyDescent="0.25">
      <c r="A6" s="15"/>
      <c r="B6" s="94"/>
      <c r="C6" s="92" t="s">
        <v>3</v>
      </c>
      <c r="D6" s="15"/>
      <c r="E6" s="9"/>
      <c r="F6" s="9"/>
      <c r="G6" s="9"/>
      <c r="H6" s="9"/>
      <c r="I6" s="9"/>
      <c r="J6" s="9"/>
      <c r="K6" s="9"/>
    </row>
    <row r="7" spans="1:11" s="6" customFormat="1" x14ac:dyDescent="0.25">
      <c r="A7" s="11"/>
      <c r="B7" s="98" t="s">
        <v>40</v>
      </c>
      <c r="C7" s="99">
        <f>'IP6c Proposed Limits'!B20</f>
        <v>171.19300000000001</v>
      </c>
      <c r="D7" s="11"/>
      <c r="E7" s="149"/>
      <c r="G7"/>
    </row>
    <row r="8" spans="1:11" s="6" customFormat="1" x14ac:dyDescent="0.25">
      <c r="A8" s="11"/>
      <c r="B8" s="98" t="s">
        <v>41</v>
      </c>
      <c r="C8" s="99">
        <f>'IP6c Proposed Limits'!B20</f>
        <v>171.19300000000001</v>
      </c>
      <c r="D8" s="11"/>
      <c r="E8" s="149"/>
      <c r="G8"/>
    </row>
    <row r="9" spans="1:11" s="6" customFormat="1" x14ac:dyDescent="0.25">
      <c r="A9" s="11"/>
      <c r="B9" s="95" t="s">
        <v>43</v>
      </c>
      <c r="C9" s="67">
        <f>C8+C7</f>
        <v>342.38600000000002</v>
      </c>
      <c r="D9" s="11"/>
      <c r="E9" s="149"/>
      <c r="F9" s="162"/>
      <c r="G9" s="163"/>
      <c r="H9" s="7"/>
    </row>
    <row r="10" spans="1:11" s="4" customFormat="1" ht="16.5" thickBot="1" x14ac:dyDescent="0.25">
      <c r="A10" s="49"/>
      <c r="B10" s="96" t="s">
        <v>42</v>
      </c>
      <c r="C10" s="16">
        <f>'F1+F2 Canopy CO historic2017-22'!D50</f>
        <v>250.59669982500003</v>
      </c>
      <c r="D10" s="15"/>
      <c r="E10" s="164"/>
      <c r="F10" s="162"/>
      <c r="G10" s="165"/>
      <c r="H10" s="5"/>
    </row>
    <row r="11" spans="1:11" s="9" customFormat="1" ht="25.5" customHeight="1" thickBot="1" x14ac:dyDescent="0.3">
      <c r="A11" s="50"/>
      <c r="B11" s="93" t="s">
        <v>18</v>
      </c>
      <c r="C11" s="18">
        <f>C9-C10</f>
        <v>91.789300174999994</v>
      </c>
      <c r="D11" s="15"/>
      <c r="E11" s="166"/>
      <c r="F11" s="167"/>
      <c r="G11" s="168"/>
      <c r="H11" s="1"/>
      <c r="I11"/>
      <c r="J11"/>
    </row>
    <row r="12" spans="1:11" s="6" customFormat="1" x14ac:dyDescent="0.25">
      <c r="A12" s="11"/>
      <c r="C12" s="19"/>
      <c r="D12" s="11"/>
      <c r="E12" s="7"/>
      <c r="F12" s="169"/>
      <c r="G12" s="170"/>
      <c r="H12" s="1"/>
      <c r="I12" s="1"/>
    </row>
    <row r="13" spans="1:11" s="6" customFormat="1" x14ac:dyDescent="0.25">
      <c r="A13" s="11"/>
      <c r="B13" s="20" t="s">
        <v>17</v>
      </c>
      <c r="C13" s="20">
        <v>100</v>
      </c>
      <c r="D13" s="11"/>
      <c r="E13" s="7"/>
      <c r="F13" s="169"/>
      <c r="G13" s="170"/>
      <c r="H13" s="1"/>
      <c r="I13" s="1"/>
    </row>
    <row r="14" spans="1:11" s="6" customFormat="1" x14ac:dyDescent="0.25">
      <c r="A14" s="11"/>
      <c r="B14" s="171" t="s">
        <v>161</v>
      </c>
      <c r="C14" s="19"/>
      <c r="D14" s="11"/>
      <c r="E14" s="149"/>
      <c r="F14" s="7"/>
      <c r="G14" s="1"/>
      <c r="H14"/>
      <c r="I14" s="1"/>
    </row>
    <row r="15" spans="1:11" s="6" customFormat="1" x14ac:dyDescent="0.25">
      <c r="B15" s="97" t="s">
        <v>35</v>
      </c>
      <c r="C15" s="11"/>
      <c r="D15" s="11"/>
      <c r="G15"/>
      <c r="H15"/>
      <c r="I15"/>
      <c r="J15"/>
      <c r="K15"/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6F16-A5E8-48DA-83C6-58D9FA6756B4}">
  <sheetPr>
    <tabColor theme="8" tint="-0.249977111117893"/>
    <pageSetUpPr fitToPage="1"/>
  </sheetPr>
  <dimension ref="A1:CQ44"/>
  <sheetViews>
    <sheetView zoomScale="70" zoomScaleNormal="70" zoomScaleSheetLayoutView="70" workbookViewId="0">
      <selection activeCell="L29" sqref="L29"/>
    </sheetView>
  </sheetViews>
  <sheetFormatPr defaultRowHeight="15.75" x14ac:dyDescent="0.25"/>
  <cols>
    <col min="1" max="1" width="6.5" style="23" bestFit="1" customWidth="1"/>
    <col min="2" max="2" width="30.5" customWidth="1"/>
    <col min="3" max="3" width="15.25" customWidth="1"/>
    <col min="4" max="4" width="17.25" style="6" customWidth="1"/>
  </cols>
  <sheetData>
    <row r="1" spans="1:95" ht="21" x14ac:dyDescent="0.25">
      <c r="A1" s="34" t="s">
        <v>24</v>
      </c>
      <c r="B1" s="27"/>
      <c r="C1" s="27"/>
      <c r="D1" s="15"/>
      <c r="E1" s="32"/>
      <c r="F1" s="9"/>
      <c r="G1" s="32"/>
    </row>
    <row r="2" spans="1:95" ht="21" x14ac:dyDescent="0.25">
      <c r="A2" s="68" t="s">
        <v>69</v>
      </c>
      <c r="B2" s="69"/>
      <c r="C2" s="70"/>
      <c r="D2" s="35"/>
      <c r="E2" s="70"/>
      <c r="F2" s="9"/>
      <c r="G2" s="32"/>
    </row>
    <row r="3" spans="1:95" ht="23.25" x14ac:dyDescent="0.25">
      <c r="A3" s="36" t="s">
        <v>30</v>
      </c>
      <c r="B3" s="27"/>
      <c r="C3" s="27"/>
      <c r="D3" s="66"/>
      <c r="F3" s="9"/>
      <c r="G3" s="32"/>
    </row>
    <row r="4" spans="1:95" ht="16.5" thickBot="1" x14ac:dyDescent="0.3">
      <c r="A4" s="37"/>
      <c r="B4" s="27"/>
      <c r="C4" s="27"/>
      <c r="D4" s="15"/>
      <c r="E4" s="32"/>
      <c r="F4" s="9"/>
      <c r="G4" s="32"/>
    </row>
    <row r="5" spans="1:95" s="1" customFormat="1" ht="18" customHeight="1" x14ac:dyDescent="0.25">
      <c r="A5" s="53"/>
      <c r="B5" s="54"/>
      <c r="C5" s="54"/>
      <c r="D5" s="145" t="s">
        <v>19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 s="1" customFormat="1" ht="16.5" thickBot="1" x14ac:dyDescent="0.3">
      <c r="A6" s="55" t="s">
        <v>0</v>
      </c>
      <c r="B6" s="56" t="s">
        <v>22</v>
      </c>
      <c r="C6" s="56"/>
      <c r="D6" s="146" t="s">
        <v>21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s="2" customFormat="1" ht="18.75" thickBot="1" x14ac:dyDescent="0.3">
      <c r="A7" s="57"/>
      <c r="B7" s="58">
        <v>2022</v>
      </c>
      <c r="C7" s="58"/>
      <c r="D7" s="15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8" customHeight="1" x14ac:dyDescent="0.25">
      <c r="A8" s="42" t="s">
        <v>7</v>
      </c>
      <c r="B8" s="39" t="s">
        <v>8</v>
      </c>
      <c r="C8" s="100"/>
      <c r="D8" s="59">
        <v>3.0490487499999999</v>
      </c>
    </row>
    <row r="9" spans="1:95" s="4" customFormat="1" ht="18" customHeight="1" thickBot="1" x14ac:dyDescent="0.3">
      <c r="A9" s="43" t="s">
        <v>9</v>
      </c>
      <c r="B9" s="44" t="s">
        <v>10</v>
      </c>
      <c r="C9" s="101"/>
      <c r="D9" s="60">
        <v>0.20843830000000002</v>
      </c>
    </row>
    <row r="10" spans="1:95" s="4" customFormat="1" ht="18" customHeight="1" x14ac:dyDescent="0.25">
      <c r="A10" s="42" t="s">
        <v>13</v>
      </c>
      <c r="B10" s="39" t="s">
        <v>14</v>
      </c>
      <c r="C10" s="100"/>
      <c r="D10" s="59">
        <v>3.0490487499999999</v>
      </c>
    </row>
    <row r="11" spans="1:95" s="4" customFormat="1" ht="18" customHeight="1" thickBot="1" x14ac:dyDescent="0.3">
      <c r="A11" s="43" t="s">
        <v>15</v>
      </c>
      <c r="B11" s="44" t="s">
        <v>16</v>
      </c>
      <c r="C11" s="101"/>
      <c r="D11" s="60">
        <v>0.22983142000000001</v>
      </c>
    </row>
    <row r="12" spans="1:95" s="4" customFormat="1" ht="18" customHeight="1" thickBot="1" x14ac:dyDescent="0.3">
      <c r="A12" s="24"/>
      <c r="B12" s="25" t="s">
        <v>23</v>
      </c>
      <c r="C12" s="26"/>
      <c r="D12" s="147">
        <f>SUM(D8:D11)</f>
        <v>6.5363672199999998</v>
      </c>
    </row>
    <row r="13" spans="1:95" s="2" customFormat="1" ht="18.75" thickBot="1" x14ac:dyDescent="0.3">
      <c r="A13" s="57"/>
      <c r="B13" s="58">
        <v>2021</v>
      </c>
      <c r="C13" s="58"/>
      <c r="D13" s="15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s="4" customFormat="1" ht="18" customHeight="1" x14ac:dyDescent="0.25">
      <c r="A14" s="42" t="s">
        <v>7</v>
      </c>
      <c r="B14" s="39" t="s">
        <v>8</v>
      </c>
      <c r="C14" s="100"/>
      <c r="D14" s="59">
        <v>4.0290316000000006</v>
      </c>
    </row>
    <row r="15" spans="1:95" s="4" customFormat="1" ht="18" customHeight="1" thickBot="1" x14ac:dyDescent="0.3">
      <c r="A15" s="43" t="s">
        <v>9</v>
      </c>
      <c r="B15" s="44" t="s">
        <v>10</v>
      </c>
      <c r="C15" s="101"/>
      <c r="D15" s="60">
        <v>0.21047180000000001</v>
      </c>
    </row>
    <row r="16" spans="1:95" s="4" customFormat="1" ht="18" customHeight="1" x14ac:dyDescent="0.25">
      <c r="A16" s="42" t="s">
        <v>13</v>
      </c>
      <c r="B16" s="39" t="s">
        <v>14</v>
      </c>
      <c r="C16" s="100"/>
      <c r="D16" s="59">
        <v>4.4695840000000002</v>
      </c>
    </row>
    <row r="17" spans="1:95" s="4" customFormat="1" ht="18" customHeight="1" thickBot="1" x14ac:dyDescent="0.3">
      <c r="A17" s="43" t="s">
        <v>15</v>
      </c>
      <c r="B17" s="44" t="s">
        <v>16</v>
      </c>
      <c r="C17" s="101"/>
      <c r="D17" s="60">
        <v>0.23624944</v>
      </c>
    </row>
    <row r="18" spans="1:95" s="4" customFormat="1" ht="18" customHeight="1" thickBot="1" x14ac:dyDescent="0.3">
      <c r="A18" s="24"/>
      <c r="B18" s="25" t="s">
        <v>23</v>
      </c>
      <c r="C18" s="26"/>
      <c r="D18" s="147">
        <f>SUM(D14:D17)</f>
        <v>8.9453368400000013</v>
      </c>
    </row>
    <row r="19" spans="1:95" s="2" customFormat="1" ht="18.75" thickBot="1" x14ac:dyDescent="0.3">
      <c r="A19" s="57"/>
      <c r="B19" s="58">
        <v>2020</v>
      </c>
      <c r="C19" s="58"/>
      <c r="D19" s="15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s="4" customFormat="1" ht="18" customHeight="1" x14ac:dyDescent="0.25">
      <c r="A20" s="42" t="s">
        <v>7</v>
      </c>
      <c r="B20" s="39" t="s">
        <v>8</v>
      </c>
      <c r="C20" s="100"/>
      <c r="D20" s="59">
        <v>7.6562239999999999</v>
      </c>
    </row>
    <row r="21" spans="1:95" s="4" customFormat="1" ht="18" customHeight="1" thickBot="1" x14ac:dyDescent="0.3">
      <c r="A21" s="43" t="s">
        <v>9</v>
      </c>
      <c r="B21" s="44" t="s">
        <v>10</v>
      </c>
      <c r="C21" s="101"/>
      <c r="D21" s="60">
        <v>0.39995199999999997</v>
      </c>
    </row>
    <row r="22" spans="1:95" s="4" customFormat="1" ht="18" customHeight="1" x14ac:dyDescent="0.25">
      <c r="A22" s="42" t="s">
        <v>13</v>
      </c>
      <c r="B22" s="39" t="s">
        <v>14</v>
      </c>
      <c r="C22" s="100"/>
      <c r="D22" s="59">
        <v>8.1804450000000006</v>
      </c>
    </row>
    <row r="23" spans="1:95" s="4" customFormat="1" ht="18" customHeight="1" thickBot="1" x14ac:dyDescent="0.3">
      <c r="A23" s="43" t="s">
        <v>15</v>
      </c>
      <c r="B23" s="44" t="s">
        <v>16</v>
      </c>
      <c r="C23" s="101"/>
      <c r="D23" s="60">
        <v>0.43239495</v>
      </c>
    </row>
    <row r="24" spans="1:95" s="4" customFormat="1" ht="18" customHeight="1" thickBot="1" x14ac:dyDescent="0.3">
      <c r="A24" s="24"/>
      <c r="B24" s="26" t="s">
        <v>23</v>
      </c>
      <c r="C24" s="26"/>
      <c r="D24" s="147">
        <f>SUM(D20:D23)</f>
        <v>16.669015949999999</v>
      </c>
    </row>
    <row r="25" spans="1:95" s="2" customFormat="1" ht="18.75" thickBot="1" x14ac:dyDescent="0.3">
      <c r="A25" s="57"/>
      <c r="B25" s="58">
        <v>2019</v>
      </c>
      <c r="C25" s="58"/>
      <c r="D25" s="15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s="4" customFormat="1" ht="18" customHeight="1" x14ac:dyDescent="0.25">
      <c r="A26" s="42" t="s">
        <v>7</v>
      </c>
      <c r="B26" s="39" t="s">
        <v>8</v>
      </c>
      <c r="C26" s="100"/>
      <c r="D26" s="59">
        <v>9.8700045000000003</v>
      </c>
    </row>
    <row r="27" spans="1:95" s="4" customFormat="1" ht="18" customHeight="1" thickBot="1" x14ac:dyDescent="0.3">
      <c r="A27" s="43" t="s">
        <v>9</v>
      </c>
      <c r="B27" s="44" t="s">
        <v>10</v>
      </c>
      <c r="C27" s="101"/>
      <c r="D27" s="60">
        <v>0.51559725000000001</v>
      </c>
    </row>
    <row r="28" spans="1:95" s="4" customFormat="1" ht="18" customHeight="1" x14ac:dyDescent="0.25">
      <c r="A28" s="42" t="s">
        <v>13</v>
      </c>
      <c r="B28" s="39" t="s">
        <v>14</v>
      </c>
      <c r="C28" s="100"/>
      <c r="D28" s="59">
        <v>10.480494500000001</v>
      </c>
    </row>
    <row r="29" spans="1:95" s="4" customFormat="1" ht="18" customHeight="1" thickBot="1" x14ac:dyDescent="0.3">
      <c r="A29" s="43" t="s">
        <v>15</v>
      </c>
      <c r="B29" s="44" t="s">
        <v>16</v>
      </c>
      <c r="C29" s="101"/>
      <c r="D29" s="60">
        <v>0.55396899500000008</v>
      </c>
    </row>
    <row r="30" spans="1:95" s="4" customFormat="1" ht="18" customHeight="1" thickBot="1" x14ac:dyDescent="0.3">
      <c r="A30" s="24"/>
      <c r="B30" s="26" t="s">
        <v>23</v>
      </c>
      <c r="C30" s="26"/>
      <c r="D30" s="147">
        <f>SUM(D26:D29)</f>
        <v>21.420065245000004</v>
      </c>
    </row>
    <row r="31" spans="1:95" s="2" customFormat="1" ht="18.75" thickBot="1" x14ac:dyDescent="0.3">
      <c r="A31" s="57"/>
      <c r="B31" s="58">
        <v>2018</v>
      </c>
      <c r="C31" s="58"/>
      <c r="D31" s="15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s="5" customFormat="1" ht="18" customHeight="1" x14ac:dyDescent="0.25">
      <c r="A32" s="42" t="s">
        <v>7</v>
      </c>
      <c r="B32" s="47" t="s">
        <v>8</v>
      </c>
      <c r="C32" s="102"/>
      <c r="D32" s="61">
        <v>10.318349740000002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</row>
    <row r="33" spans="1:95" s="5" customFormat="1" ht="18" customHeight="1" thickBot="1" x14ac:dyDescent="0.3">
      <c r="A33" s="43" t="s">
        <v>9</v>
      </c>
      <c r="B33" s="48" t="s">
        <v>10</v>
      </c>
      <c r="C33" s="103"/>
      <c r="D33" s="62">
        <v>0.53901827000000002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</row>
    <row r="34" spans="1:95" s="5" customFormat="1" ht="18" customHeight="1" x14ac:dyDescent="0.25">
      <c r="A34" s="42" t="s">
        <v>13</v>
      </c>
      <c r="B34" s="47" t="s">
        <v>14</v>
      </c>
      <c r="C34" s="102"/>
      <c r="D34" s="61">
        <v>11.006702000000001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</row>
    <row r="35" spans="1:95" s="5" customFormat="1" ht="18" customHeight="1" thickBot="1" x14ac:dyDescent="0.3">
      <c r="A35" s="43" t="s">
        <v>15</v>
      </c>
      <c r="B35" s="48" t="s">
        <v>16</v>
      </c>
      <c r="C35" s="103"/>
      <c r="D35" s="62">
        <v>0.58178282000000003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</row>
    <row r="36" spans="1:95" s="1" customFormat="1" ht="16.5" thickBot="1" x14ac:dyDescent="0.3">
      <c r="A36" s="24"/>
      <c r="B36" s="26" t="s">
        <v>23</v>
      </c>
      <c r="C36" s="26"/>
      <c r="D36" s="147">
        <f>SUM(D32:D35)</f>
        <v>22.445852830000003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</row>
    <row r="37" spans="1:95" x14ac:dyDescent="0.25">
      <c r="A37" s="37"/>
      <c r="B37" s="27"/>
      <c r="C37" s="27"/>
      <c r="D37" s="15"/>
      <c r="E37" s="15"/>
    </row>
    <row r="38" spans="1:95" x14ac:dyDescent="0.25">
      <c r="A38" s="37"/>
      <c r="B38" s="12"/>
      <c r="C38" s="87" t="s">
        <v>38</v>
      </c>
      <c r="D38" s="87" t="s">
        <v>38</v>
      </c>
      <c r="E38" s="35"/>
    </row>
    <row r="39" spans="1:95" ht="33.6" customHeight="1" x14ac:dyDescent="0.25">
      <c r="A39" s="37"/>
      <c r="B39" s="12"/>
      <c r="C39" s="88" t="s">
        <v>54</v>
      </c>
      <c r="D39" s="88" t="s">
        <v>55</v>
      </c>
      <c r="E39" s="35"/>
    </row>
    <row r="40" spans="1:95" ht="18" x14ac:dyDescent="0.25">
      <c r="A40" s="37"/>
      <c r="B40" s="30">
        <v>2022</v>
      </c>
      <c r="C40" s="22">
        <f>D12</f>
        <v>6.5363672199999998</v>
      </c>
      <c r="D40" s="16">
        <f>AVERAGE(C40:C41)</f>
        <v>7.740852030000001</v>
      </c>
      <c r="E40" s="35"/>
    </row>
    <row r="41" spans="1:95" ht="18" x14ac:dyDescent="0.25">
      <c r="A41" s="37"/>
      <c r="B41" s="30">
        <v>2021</v>
      </c>
      <c r="C41" s="22">
        <f>D18</f>
        <v>8.9453368400000013</v>
      </c>
      <c r="D41" s="16">
        <f t="shared" ref="D41:D43" si="0">AVERAGE(C41:C42)</f>
        <v>12.807176394999999</v>
      </c>
      <c r="E41" s="35"/>
    </row>
    <row r="42" spans="1:95" ht="18" x14ac:dyDescent="0.25">
      <c r="A42" s="37"/>
      <c r="B42" s="30">
        <v>2020</v>
      </c>
      <c r="C42" s="22">
        <f>D24</f>
        <v>16.669015949999999</v>
      </c>
      <c r="D42" s="16">
        <f t="shared" si="0"/>
        <v>19.044540597500003</v>
      </c>
      <c r="E42" s="35"/>
    </row>
    <row r="43" spans="1:95" ht="18" x14ac:dyDescent="0.25">
      <c r="A43" s="37"/>
      <c r="B43" s="31">
        <v>2019</v>
      </c>
      <c r="C43" s="22">
        <f>D30</f>
        <v>21.420065245000004</v>
      </c>
      <c r="D43" s="90">
        <f t="shared" si="0"/>
        <v>21.932959037500005</v>
      </c>
      <c r="E43" s="91"/>
    </row>
    <row r="44" spans="1:95" ht="18" x14ac:dyDescent="0.25">
      <c r="A44" s="37"/>
      <c r="B44" s="31">
        <v>2018</v>
      </c>
      <c r="C44" s="22">
        <f>D36</f>
        <v>22.445852830000003</v>
      </c>
      <c r="D44" s="15"/>
      <c r="E44" s="35"/>
    </row>
  </sheetData>
  <pageMargins left="0.7" right="0.7" top="0.75" bottom="0.75" header="0.3" footer="0.3"/>
  <pageSetup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4DFD-C57A-4254-8233-107D903D43B7}">
  <sheetPr>
    <tabColor theme="8" tint="-0.249977111117893"/>
    <pageSetUpPr fitToPage="1"/>
  </sheetPr>
  <dimension ref="A1:K15"/>
  <sheetViews>
    <sheetView zoomScaleNormal="100" zoomScaleSheetLayoutView="100" workbookViewId="0">
      <selection activeCell="G19" sqref="G19"/>
    </sheetView>
  </sheetViews>
  <sheetFormatPr defaultRowHeight="15.75" x14ac:dyDescent="0.25"/>
  <cols>
    <col min="1" max="1" width="7.625" style="6" customWidth="1"/>
    <col min="2" max="2" width="42.25" style="6" customWidth="1"/>
    <col min="3" max="3" width="12.125" style="6" customWidth="1"/>
    <col min="4" max="6" width="7.625" style="6" customWidth="1"/>
    <col min="7" max="8" width="7.625" customWidth="1"/>
  </cols>
  <sheetData>
    <row r="1" spans="1:11" ht="21" x14ac:dyDescent="0.25">
      <c r="A1" s="34" t="s">
        <v>24</v>
      </c>
      <c r="B1" s="27"/>
      <c r="C1" s="15"/>
      <c r="D1" s="10"/>
      <c r="E1"/>
      <c r="F1"/>
    </row>
    <row r="2" spans="1:11" ht="21" x14ac:dyDescent="0.25">
      <c r="A2" s="112" t="s">
        <v>70</v>
      </c>
      <c r="B2" s="113"/>
      <c r="D2" s="10"/>
      <c r="E2"/>
      <c r="F2"/>
    </row>
    <row r="3" spans="1:11" ht="23.25" x14ac:dyDescent="0.25">
      <c r="A3" s="36" t="s">
        <v>30</v>
      </c>
      <c r="B3" s="27"/>
      <c r="C3" s="66"/>
      <c r="D3" s="10"/>
      <c r="E3"/>
      <c r="F3"/>
    </row>
    <row r="4" spans="1:11" x14ac:dyDescent="0.25">
      <c r="A4" s="11"/>
      <c r="B4" s="11"/>
      <c r="C4" s="11"/>
      <c r="D4" s="11"/>
      <c r="G4" s="6"/>
      <c r="H4" s="6"/>
      <c r="I4" s="6"/>
      <c r="J4" s="6"/>
      <c r="K4" s="6"/>
    </row>
    <row r="5" spans="1:11" x14ac:dyDescent="0.25">
      <c r="A5" s="11"/>
      <c r="B5" s="21"/>
      <c r="C5" s="21"/>
      <c r="D5" s="11"/>
      <c r="G5" s="6"/>
      <c r="H5" s="6"/>
      <c r="I5" s="6"/>
      <c r="J5" s="6"/>
      <c r="K5" s="6"/>
    </row>
    <row r="6" spans="1:11" s="4" customFormat="1" x14ac:dyDescent="0.25">
      <c r="A6" s="15"/>
      <c r="B6" s="94"/>
      <c r="C6" s="92" t="s">
        <v>4</v>
      </c>
      <c r="D6" s="15"/>
      <c r="E6" s="9"/>
      <c r="F6" s="9"/>
      <c r="G6" s="9"/>
      <c r="H6" s="9"/>
      <c r="I6" s="9"/>
      <c r="J6" s="9"/>
      <c r="K6" s="9"/>
    </row>
    <row r="7" spans="1:11" s="6" customFormat="1" x14ac:dyDescent="0.25">
      <c r="A7" s="11"/>
      <c r="B7" s="98" t="s">
        <v>40</v>
      </c>
      <c r="C7" s="99">
        <f>'IP6c Proposed Limits'!B23</f>
        <v>18.170000000000002</v>
      </c>
      <c r="D7" s="11"/>
      <c r="E7" s="52"/>
      <c r="G7"/>
    </row>
    <row r="8" spans="1:11" s="6" customFormat="1" x14ac:dyDescent="0.25">
      <c r="A8" s="11"/>
      <c r="B8" s="98" t="s">
        <v>41</v>
      </c>
      <c r="C8" s="99">
        <f>C7</f>
        <v>18.170000000000002</v>
      </c>
      <c r="D8" s="11"/>
      <c r="E8" s="52"/>
      <c r="G8"/>
    </row>
    <row r="9" spans="1:11" s="6" customFormat="1" x14ac:dyDescent="0.25">
      <c r="A9" s="11"/>
      <c r="B9" s="95" t="s">
        <v>43</v>
      </c>
      <c r="C9" s="67">
        <f>C8+C7</f>
        <v>36.340000000000003</v>
      </c>
      <c r="D9" s="11"/>
      <c r="E9" s="52"/>
      <c r="G9"/>
    </row>
    <row r="10" spans="1:11" s="4" customFormat="1" ht="16.5" thickBot="1" x14ac:dyDescent="0.3">
      <c r="A10" s="49"/>
      <c r="B10" s="96" t="s">
        <v>42</v>
      </c>
      <c r="C10" s="16">
        <f>'VOC historic2018-22'!D43</f>
        <v>21.932959037500005</v>
      </c>
      <c r="D10" s="15"/>
      <c r="E10" s="9"/>
      <c r="F10" s="9"/>
    </row>
    <row r="11" spans="1:11" s="9" customFormat="1" ht="25.5" customHeight="1" thickBot="1" x14ac:dyDescent="0.3">
      <c r="A11" s="50"/>
      <c r="B11" s="93" t="s">
        <v>18</v>
      </c>
      <c r="C11" s="18">
        <f>C9-C10</f>
        <v>14.407040962499998</v>
      </c>
      <c r="D11" s="15"/>
      <c r="E11" s="14"/>
      <c r="F11" s="51"/>
      <c r="G11" s="5"/>
      <c r="H11"/>
      <c r="I11"/>
      <c r="J11"/>
    </row>
    <row r="12" spans="1:11" s="6" customFormat="1" x14ac:dyDescent="0.25">
      <c r="A12" s="11"/>
      <c r="C12" s="19"/>
      <c r="D12" s="11"/>
      <c r="E12" s="7"/>
      <c r="F12" s="7"/>
      <c r="G12" s="1"/>
      <c r="H12"/>
      <c r="I12" s="1"/>
    </row>
    <row r="13" spans="1:11" s="6" customFormat="1" x14ac:dyDescent="0.25">
      <c r="A13" s="11"/>
      <c r="B13" s="20" t="s">
        <v>17</v>
      </c>
      <c r="C13" s="20">
        <v>40</v>
      </c>
      <c r="D13" s="11"/>
      <c r="E13" s="7"/>
      <c r="F13" s="7"/>
      <c r="G13" s="1"/>
      <c r="H13"/>
      <c r="I13" s="1"/>
    </row>
    <row r="14" spans="1:11" s="6" customFormat="1" x14ac:dyDescent="0.25">
      <c r="A14" s="11"/>
      <c r="B14" s="11"/>
      <c r="C14" s="19"/>
      <c r="D14" s="11"/>
      <c r="E14" s="7"/>
      <c r="F14" s="7"/>
      <c r="G14" s="1"/>
      <c r="H14"/>
      <c r="I14" s="1"/>
    </row>
    <row r="15" spans="1:11" s="6" customFormat="1" x14ac:dyDescent="0.25">
      <c r="B15" s="97" t="s">
        <v>35</v>
      </c>
      <c r="C15" s="11"/>
      <c r="D15" s="11"/>
      <c r="G15"/>
      <c r="H15"/>
      <c r="I15"/>
      <c r="J15"/>
      <c r="K15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0113-386E-4FE0-AA0B-BB0E047F14E5}">
  <sheetPr>
    <tabColor theme="8" tint="-0.249977111117893"/>
  </sheetPr>
  <dimension ref="A1:E34"/>
  <sheetViews>
    <sheetView zoomScaleNormal="100" zoomScaleSheetLayoutView="100" workbookViewId="0">
      <selection activeCell="B27" sqref="B27"/>
    </sheetView>
  </sheetViews>
  <sheetFormatPr defaultRowHeight="15.75" x14ac:dyDescent="0.25"/>
  <cols>
    <col min="1" max="1" width="18.75" customWidth="1"/>
    <col min="2" max="3" width="12.25" customWidth="1"/>
    <col min="4" max="4" width="33.25" customWidth="1"/>
    <col min="5" max="5" width="9.75" customWidth="1"/>
  </cols>
  <sheetData>
    <row r="1" spans="1:4" ht="21" x14ac:dyDescent="0.35">
      <c r="A1" s="119" t="s">
        <v>24</v>
      </c>
      <c r="B1" s="13"/>
      <c r="C1" s="13"/>
      <c r="D1" s="10"/>
    </row>
    <row r="2" spans="1:4" ht="21" x14ac:dyDescent="0.35">
      <c r="A2" s="119" t="s">
        <v>80</v>
      </c>
      <c r="B2" s="13"/>
      <c r="C2" s="13"/>
      <c r="D2" s="10"/>
    </row>
    <row r="3" spans="1:4" ht="21" x14ac:dyDescent="0.35">
      <c r="A3" s="120">
        <v>45299</v>
      </c>
      <c r="B3" s="13"/>
      <c r="C3" s="13"/>
      <c r="D3" s="10"/>
    </row>
    <row r="4" spans="1:4" ht="15.95" customHeight="1" thickBot="1" x14ac:dyDescent="0.3">
      <c r="A4" s="50"/>
      <c r="B4" s="121"/>
      <c r="C4" s="121"/>
      <c r="D4" s="10"/>
    </row>
    <row r="5" spans="1:4" x14ac:dyDescent="0.25">
      <c r="A5" s="114" t="s">
        <v>62</v>
      </c>
      <c r="B5" s="552" t="s">
        <v>61</v>
      </c>
      <c r="C5" s="121"/>
      <c r="D5" s="10"/>
    </row>
    <row r="6" spans="1:4" ht="16.5" thickBot="1" x14ac:dyDescent="0.3">
      <c r="A6" s="118" t="s">
        <v>81</v>
      </c>
      <c r="B6" s="553"/>
      <c r="C6" s="129"/>
      <c r="D6" s="10"/>
    </row>
    <row r="7" spans="1:4" s="4" customFormat="1" ht="32.1" customHeight="1" x14ac:dyDescent="0.25">
      <c r="A7" s="117" t="s">
        <v>57</v>
      </c>
      <c r="B7" s="130">
        <f>'F1 F2 test vs IP6 and prop IP6c'!N7</f>
        <v>11.25</v>
      </c>
      <c r="C7" s="556" t="s">
        <v>78</v>
      </c>
      <c r="D7" s="557"/>
    </row>
    <row r="8" spans="1:4" s="4" customFormat="1" ht="32.1" customHeight="1" x14ac:dyDescent="0.25">
      <c r="A8" s="116" t="s">
        <v>58</v>
      </c>
      <c r="B8" s="130">
        <f>'F1 F2 test vs IP6 and prop IP6c'!N8</f>
        <v>6.32</v>
      </c>
      <c r="C8" s="554" t="s">
        <v>78</v>
      </c>
      <c r="D8" s="555"/>
    </row>
    <row r="9" spans="1:4" s="4" customFormat="1" ht="32.1" customHeight="1" x14ac:dyDescent="0.25">
      <c r="A9" s="116" t="s">
        <v>59</v>
      </c>
      <c r="B9" s="130">
        <f>'F1 F2 test vs IP6 and prop IP6c'!N9</f>
        <v>0.08</v>
      </c>
      <c r="C9" s="554" t="s">
        <v>78</v>
      </c>
      <c r="D9" s="555"/>
    </row>
    <row r="10" spans="1:4" s="4" customFormat="1" ht="32.1" customHeight="1" x14ac:dyDescent="0.25">
      <c r="A10" s="117" t="s">
        <v>3</v>
      </c>
      <c r="B10" s="130">
        <f>'F1 F2 test vs IP6 and prop IP6c'!N10</f>
        <v>147.47</v>
      </c>
      <c r="C10" s="554" t="s">
        <v>78</v>
      </c>
      <c r="D10" s="555"/>
    </row>
    <row r="11" spans="1:4" s="131" customFormat="1" ht="32.1" customHeight="1" x14ac:dyDescent="0.25">
      <c r="A11" s="117" t="s">
        <v>2</v>
      </c>
      <c r="B11" s="499">
        <f>'F1 F2 test vs IP6 and prop IP6c'!N11</f>
        <v>52.850999999999999</v>
      </c>
      <c r="C11" s="562" t="s">
        <v>79</v>
      </c>
      <c r="D11" s="563"/>
    </row>
    <row r="12" spans="1:4" s="131" customFormat="1" ht="32.1" customHeight="1" x14ac:dyDescent="0.25">
      <c r="A12" s="117" t="s">
        <v>1</v>
      </c>
      <c r="B12" s="499">
        <f>'F1 F2 test vs IP6 and prop IP6c'!N12</f>
        <v>13.298333333333336</v>
      </c>
      <c r="C12" s="562" t="s">
        <v>79</v>
      </c>
      <c r="D12" s="563"/>
    </row>
    <row r="13" spans="1:4" s="131" customFormat="1" ht="32.1" customHeight="1" x14ac:dyDescent="0.25">
      <c r="A13" s="117" t="s">
        <v>4</v>
      </c>
      <c r="B13" s="130">
        <f>'F1 F2 test vs IP6 and prop IP6c'!N13</f>
        <v>46.92</v>
      </c>
      <c r="C13" s="554" t="s">
        <v>78</v>
      </c>
      <c r="D13" s="555"/>
    </row>
    <row r="14" spans="1:4" ht="16.5" thickBot="1" x14ac:dyDescent="0.3">
      <c r="A14" s="10"/>
      <c r="B14" s="10"/>
      <c r="C14" s="10"/>
      <c r="D14" s="10"/>
    </row>
    <row r="15" spans="1:4" x14ac:dyDescent="0.25">
      <c r="A15" s="115" t="s">
        <v>63</v>
      </c>
      <c r="B15" s="552" t="s">
        <v>61</v>
      </c>
      <c r="C15" s="121"/>
      <c r="D15" s="10"/>
    </row>
    <row r="16" spans="1:4" ht="16.5" thickBot="1" x14ac:dyDescent="0.3">
      <c r="A16" s="118" t="s">
        <v>81</v>
      </c>
      <c r="B16" s="553"/>
      <c r="C16" s="129"/>
      <c r="D16" s="10"/>
    </row>
    <row r="17" spans="1:5" s="4" customFormat="1" ht="32.1" customHeight="1" x14ac:dyDescent="0.25">
      <c r="A17" s="117" t="s">
        <v>57</v>
      </c>
      <c r="B17" s="130">
        <f>'F1 F2 test vs IP6 and prop IP6c'!N17</f>
        <v>12.76</v>
      </c>
      <c r="C17" s="556" t="s">
        <v>78</v>
      </c>
      <c r="D17" s="557"/>
    </row>
    <row r="18" spans="1:5" s="4" customFormat="1" ht="32.1" customHeight="1" x14ac:dyDescent="0.25">
      <c r="A18" s="116" t="s">
        <v>58</v>
      </c>
      <c r="B18" s="130">
        <f>'F1 F2 test vs IP6 and prop IP6c'!N18</f>
        <v>7.18</v>
      </c>
      <c r="C18" s="554" t="s">
        <v>78</v>
      </c>
      <c r="D18" s="555"/>
    </row>
    <row r="19" spans="1:5" s="4" customFormat="1" ht="32.1" customHeight="1" x14ac:dyDescent="0.25">
      <c r="A19" s="116" t="s">
        <v>59</v>
      </c>
      <c r="B19" s="130">
        <f>'F1 F2 test vs IP6 and prop IP6c'!N19</f>
        <v>0.08</v>
      </c>
      <c r="C19" s="554" t="s">
        <v>78</v>
      </c>
      <c r="D19" s="555"/>
    </row>
    <row r="20" spans="1:5" s="4" customFormat="1" ht="32.1" customHeight="1" x14ac:dyDescent="0.25">
      <c r="A20" s="117" t="s">
        <v>3</v>
      </c>
      <c r="B20" s="499">
        <f>'F1 F2 test vs IP6 and prop IP6c'!N20</f>
        <v>171.19300000000001</v>
      </c>
      <c r="C20" s="562" t="s">
        <v>79</v>
      </c>
      <c r="D20" s="563"/>
      <c r="E20" s="132" t="s">
        <v>164</v>
      </c>
    </row>
    <row r="21" spans="1:5" s="4" customFormat="1" ht="32.1" customHeight="1" x14ac:dyDescent="0.25">
      <c r="A21" s="117" t="s">
        <v>2</v>
      </c>
      <c r="B21" s="499">
        <f>'F1 F2 test vs IP6 and prop IP6c'!N21</f>
        <v>10.27</v>
      </c>
      <c r="C21" s="562" t="s">
        <v>79</v>
      </c>
      <c r="D21" s="563"/>
      <c r="E21" s="133"/>
    </row>
    <row r="22" spans="1:5" s="4" customFormat="1" ht="32.1" customHeight="1" x14ac:dyDescent="0.25">
      <c r="A22" s="117" t="s">
        <v>1</v>
      </c>
      <c r="B22" s="499">
        <f>'F1 F2 test vs IP6 and prop IP6c'!N22</f>
        <v>17.116666666666664</v>
      </c>
      <c r="C22" s="562" t="s">
        <v>79</v>
      </c>
      <c r="D22" s="563"/>
    </row>
    <row r="23" spans="1:5" s="4" customFormat="1" ht="32.1" customHeight="1" x14ac:dyDescent="0.25">
      <c r="A23" s="117" t="s">
        <v>4</v>
      </c>
      <c r="B23" s="499">
        <f>'F1 F2 test vs IP6 and prop IP6c'!N23</f>
        <v>18.170000000000002</v>
      </c>
      <c r="C23" s="562" t="s">
        <v>79</v>
      </c>
      <c r="D23" s="563"/>
    </row>
    <row r="24" spans="1:5" ht="16.5" thickBot="1" x14ac:dyDescent="0.3">
      <c r="A24" s="10"/>
    </row>
    <row r="25" spans="1:5" x14ac:dyDescent="0.25">
      <c r="A25" s="558" t="s">
        <v>60</v>
      </c>
      <c r="B25" s="552" t="s">
        <v>61</v>
      </c>
      <c r="C25" s="560" t="s">
        <v>77</v>
      </c>
    </row>
    <row r="26" spans="1:5" ht="16.5" thickBot="1" x14ac:dyDescent="0.3">
      <c r="A26" s="559"/>
      <c r="B26" s="553"/>
      <c r="C26" s="561"/>
    </row>
    <row r="27" spans="1:5" x14ac:dyDescent="0.25">
      <c r="A27" s="159" t="s">
        <v>57</v>
      </c>
      <c r="B27" s="122">
        <f>B17+B7</f>
        <v>24.009999999999998</v>
      </c>
      <c r="C27" s="122">
        <f>B27*2</f>
        <v>48.019999999999996</v>
      </c>
      <c r="D27" s="128"/>
    </row>
    <row r="28" spans="1:5" x14ac:dyDescent="0.25">
      <c r="A28" s="159" t="s">
        <v>58</v>
      </c>
      <c r="B28" s="123">
        <f t="shared" ref="B28:B33" si="0">B18+B8</f>
        <v>13.5</v>
      </c>
      <c r="C28" s="123">
        <f t="shared" ref="C28:C33" si="1">B28*2</f>
        <v>27</v>
      </c>
    </row>
    <row r="29" spans="1:5" x14ac:dyDescent="0.25">
      <c r="A29" s="159" t="s">
        <v>59</v>
      </c>
      <c r="B29" s="123">
        <f t="shared" si="0"/>
        <v>0.16</v>
      </c>
      <c r="C29" s="123">
        <f t="shared" si="1"/>
        <v>0.32</v>
      </c>
    </row>
    <row r="30" spans="1:5" x14ac:dyDescent="0.25">
      <c r="A30" s="160" t="s">
        <v>3</v>
      </c>
      <c r="B30" s="124">
        <f t="shared" si="0"/>
        <v>318.66300000000001</v>
      </c>
      <c r="C30" s="124">
        <f t="shared" si="1"/>
        <v>637.32600000000002</v>
      </c>
      <c r="E30" s="132" t="s">
        <v>165</v>
      </c>
    </row>
    <row r="31" spans="1:5" x14ac:dyDescent="0.25">
      <c r="A31" s="160" t="s">
        <v>2</v>
      </c>
      <c r="B31" s="124">
        <f t="shared" si="0"/>
        <v>63.120999999999995</v>
      </c>
      <c r="C31" s="124">
        <f t="shared" si="1"/>
        <v>126.24199999999999</v>
      </c>
    </row>
    <row r="32" spans="1:5" x14ac:dyDescent="0.25">
      <c r="A32" s="160" t="s">
        <v>1</v>
      </c>
      <c r="B32" s="124">
        <f t="shared" si="0"/>
        <v>30.414999999999999</v>
      </c>
      <c r="C32" s="124">
        <f t="shared" si="1"/>
        <v>60.83</v>
      </c>
    </row>
    <row r="33" spans="1:3" ht="16.5" thickBot="1" x14ac:dyDescent="0.3">
      <c r="A33" s="161" t="s">
        <v>4</v>
      </c>
      <c r="B33" s="125">
        <f t="shared" si="0"/>
        <v>65.09</v>
      </c>
      <c r="C33" s="125">
        <f t="shared" si="1"/>
        <v>130.18</v>
      </c>
    </row>
    <row r="34" spans="1:3" x14ac:dyDescent="0.25">
      <c r="A34" s="10"/>
    </row>
  </sheetData>
  <mergeCells count="19">
    <mergeCell ref="A25:A26"/>
    <mergeCell ref="B25:B26"/>
    <mergeCell ref="C25:C26"/>
    <mergeCell ref="C7:D7"/>
    <mergeCell ref="C8:D8"/>
    <mergeCell ref="C9:D9"/>
    <mergeCell ref="C10:D10"/>
    <mergeCell ref="C11:D11"/>
    <mergeCell ref="C12:D12"/>
    <mergeCell ref="C22:D22"/>
    <mergeCell ref="C23:D23"/>
    <mergeCell ref="C19:D19"/>
    <mergeCell ref="C20:D20"/>
    <mergeCell ref="C21:D21"/>
    <mergeCell ref="B5:B6"/>
    <mergeCell ref="B15:B16"/>
    <mergeCell ref="C13:D13"/>
    <mergeCell ref="C17:D17"/>
    <mergeCell ref="C18:D18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EF97-AB20-4119-938B-EAE31F71D097}">
  <sheetPr>
    <tabColor theme="9" tint="-0.249977111117893"/>
    <pageSetUpPr fitToPage="1"/>
  </sheetPr>
  <dimension ref="A1:I30"/>
  <sheetViews>
    <sheetView zoomScale="85" zoomScaleNormal="85" zoomScaleSheetLayoutView="80" workbookViewId="0">
      <selection activeCell="B14" sqref="B14"/>
    </sheetView>
  </sheetViews>
  <sheetFormatPr defaultRowHeight="15.75" x14ac:dyDescent="0.25"/>
  <cols>
    <col min="1" max="1" width="17.25" customWidth="1"/>
    <col min="2" max="4" width="18.625" customWidth="1"/>
    <col min="5" max="5" width="4.25" customWidth="1"/>
  </cols>
  <sheetData>
    <row r="1" spans="1:5" ht="21" x14ac:dyDescent="0.35">
      <c r="A1" s="197" t="s">
        <v>24</v>
      </c>
      <c r="B1" s="10"/>
      <c r="C1" s="10"/>
      <c r="D1" s="10"/>
    </row>
    <row r="2" spans="1:5" ht="23.25" x14ac:dyDescent="0.35">
      <c r="A2" s="197" t="s">
        <v>92</v>
      </c>
      <c r="B2" s="10"/>
      <c r="C2" s="196"/>
      <c r="D2" s="10"/>
    </row>
    <row r="3" spans="1:5" ht="21" x14ac:dyDescent="0.35">
      <c r="A3" s="195">
        <v>45203</v>
      </c>
      <c r="B3" s="10"/>
      <c r="C3" s="10"/>
      <c r="D3" s="10"/>
    </row>
    <row r="4" spans="1:5" x14ac:dyDescent="0.25">
      <c r="B4" s="10"/>
      <c r="C4" s="10"/>
    </row>
    <row r="5" spans="1:5" x14ac:dyDescent="0.25">
      <c r="A5" s="11"/>
      <c r="B5" s="500" t="s">
        <v>91</v>
      </c>
      <c r="C5" s="501"/>
      <c r="D5" s="194">
        <v>1.98</v>
      </c>
      <c r="E5" s="191"/>
    </row>
    <row r="6" spans="1:5" ht="16.5" thickBot="1" x14ac:dyDescent="0.3">
      <c r="A6" s="11"/>
      <c r="B6" s="193"/>
      <c r="C6" s="193"/>
      <c r="D6" s="192"/>
      <c r="E6" s="191"/>
    </row>
    <row r="7" spans="1:5" x14ac:dyDescent="0.25">
      <c r="A7" s="190" t="s">
        <v>62</v>
      </c>
      <c r="B7" s="502" t="s">
        <v>90</v>
      </c>
      <c r="C7" s="504" t="s">
        <v>89</v>
      </c>
      <c r="D7" s="506" t="s">
        <v>88</v>
      </c>
      <c r="E7" s="183"/>
    </row>
    <row r="8" spans="1:5" ht="16.5" thickBot="1" x14ac:dyDescent="0.3">
      <c r="A8" s="189" t="s">
        <v>87</v>
      </c>
      <c r="B8" s="503"/>
      <c r="C8" s="505"/>
      <c r="D8" s="507"/>
      <c r="E8" s="183"/>
    </row>
    <row r="9" spans="1:5" s="4" customFormat="1" ht="24" customHeight="1" x14ac:dyDescent="0.25">
      <c r="A9" s="188" t="s">
        <v>57</v>
      </c>
      <c r="B9" s="182">
        <v>11.25</v>
      </c>
      <c r="C9" s="182">
        <v>9.4</v>
      </c>
      <c r="D9" s="181">
        <f t="shared" ref="D9:D15" si="0">C9/D$5</f>
        <v>4.7474747474747474</v>
      </c>
      <c r="E9" s="174"/>
    </row>
    <row r="10" spans="1:5" s="4" customFormat="1" ht="24" customHeight="1" x14ac:dyDescent="0.25">
      <c r="A10" s="180" t="s">
        <v>86</v>
      </c>
      <c r="B10" s="179">
        <v>6.32</v>
      </c>
      <c r="C10" s="179">
        <v>5.4539999999999997</v>
      </c>
      <c r="D10" s="178">
        <f t="shared" si="0"/>
        <v>2.7545454545454544</v>
      </c>
      <c r="E10" s="174"/>
    </row>
    <row r="11" spans="1:5" s="4" customFormat="1" ht="24" customHeight="1" x14ac:dyDescent="0.25">
      <c r="A11" s="180" t="s">
        <v>59</v>
      </c>
      <c r="B11" s="179">
        <v>0.08</v>
      </c>
      <c r="C11" s="179">
        <v>7.0000000000000007E-2</v>
      </c>
      <c r="D11" s="178">
        <f t="shared" si="0"/>
        <v>3.5353535353535359E-2</v>
      </c>
      <c r="E11" s="174"/>
    </row>
    <row r="12" spans="1:5" s="4" customFormat="1" ht="24" customHeight="1" x14ac:dyDescent="0.25">
      <c r="A12" s="188" t="s">
        <v>3</v>
      </c>
      <c r="B12" s="179">
        <v>147.47</v>
      </c>
      <c r="C12" s="179">
        <v>123.2</v>
      </c>
      <c r="D12" s="178">
        <f t="shared" si="0"/>
        <v>62.222222222222221</v>
      </c>
      <c r="E12" s="174"/>
    </row>
    <row r="13" spans="1:5" s="4" customFormat="1" ht="24" customHeight="1" x14ac:dyDescent="0.25">
      <c r="A13" s="188" t="s">
        <v>2</v>
      </c>
      <c r="B13" s="179">
        <v>41.96</v>
      </c>
      <c r="C13" s="179">
        <v>35.06</v>
      </c>
      <c r="D13" s="178">
        <f t="shared" si="0"/>
        <v>17.707070707070709</v>
      </c>
      <c r="E13" s="174"/>
    </row>
    <row r="14" spans="1:5" s="4" customFormat="1" ht="24" customHeight="1" x14ac:dyDescent="0.25">
      <c r="A14" s="188" t="s">
        <v>1</v>
      </c>
      <c r="B14" s="179">
        <v>6.97</v>
      </c>
      <c r="C14" s="179">
        <v>5.82</v>
      </c>
      <c r="D14" s="178">
        <f t="shared" si="0"/>
        <v>2.9393939393939394</v>
      </c>
      <c r="E14" s="174"/>
    </row>
    <row r="15" spans="1:5" s="4" customFormat="1" ht="24" customHeight="1" thickBot="1" x14ac:dyDescent="0.3">
      <c r="A15" s="187" t="s">
        <v>4</v>
      </c>
      <c r="B15" s="176">
        <v>46.92</v>
      </c>
      <c r="C15" s="176">
        <v>39.200000000000003</v>
      </c>
      <c r="D15" s="175">
        <f t="shared" si="0"/>
        <v>19.797979797979799</v>
      </c>
      <c r="E15" s="174"/>
    </row>
    <row r="16" spans="1:5" ht="16.5" thickBot="1" x14ac:dyDescent="0.3">
      <c r="A16" s="10"/>
      <c r="B16" s="186"/>
      <c r="C16" s="186"/>
      <c r="D16" s="10"/>
    </row>
    <row r="17" spans="1:9" x14ac:dyDescent="0.25">
      <c r="A17" s="185" t="s">
        <v>63</v>
      </c>
      <c r="B17" s="504" t="s">
        <v>90</v>
      </c>
      <c r="C17" s="504" t="s">
        <v>89</v>
      </c>
      <c r="D17" s="506" t="s">
        <v>88</v>
      </c>
      <c r="E17" s="183"/>
    </row>
    <row r="18" spans="1:9" ht="16.5" thickBot="1" x14ac:dyDescent="0.3">
      <c r="A18" s="184" t="s">
        <v>87</v>
      </c>
      <c r="B18" s="505"/>
      <c r="C18" s="505"/>
      <c r="D18" s="507"/>
      <c r="E18" s="183"/>
    </row>
    <row r="19" spans="1:9" s="4" customFormat="1" ht="24" customHeight="1" x14ac:dyDescent="0.25">
      <c r="A19" s="180" t="s">
        <v>57</v>
      </c>
      <c r="B19" s="182">
        <v>12.76</v>
      </c>
      <c r="C19" s="182">
        <v>10.66</v>
      </c>
      <c r="D19" s="181">
        <f>C19/D$5</f>
        <v>5.3838383838383841</v>
      </c>
      <c r="E19" s="174"/>
    </row>
    <row r="20" spans="1:9" s="4" customFormat="1" ht="24" customHeight="1" x14ac:dyDescent="0.25">
      <c r="A20" s="180" t="s">
        <v>86</v>
      </c>
      <c r="B20" s="179">
        <v>7.18</v>
      </c>
      <c r="C20" s="179">
        <v>6</v>
      </c>
      <c r="D20" s="178">
        <f>C20/D$5</f>
        <v>3.0303030303030303</v>
      </c>
      <c r="E20" s="174"/>
    </row>
    <row r="21" spans="1:9" s="4" customFormat="1" ht="24" customHeight="1" thickBot="1" x14ac:dyDescent="0.3">
      <c r="A21" s="177" t="s">
        <v>59</v>
      </c>
      <c r="B21" s="176">
        <v>0.08</v>
      </c>
      <c r="C21" s="176">
        <v>0.08</v>
      </c>
      <c r="D21" s="175">
        <f>C21/D$5</f>
        <v>4.0404040404040407E-2</v>
      </c>
      <c r="E21" s="174"/>
    </row>
    <row r="22" spans="1:9" x14ac:dyDescent="0.25">
      <c r="B22" s="172"/>
      <c r="C22" s="172"/>
    </row>
    <row r="23" spans="1:9" x14ac:dyDescent="0.25">
      <c r="B23" s="172"/>
      <c r="C23" s="172"/>
    </row>
    <row r="24" spans="1:9" x14ac:dyDescent="0.25">
      <c r="B24" s="172"/>
      <c r="C24" s="172"/>
    </row>
    <row r="25" spans="1:9" x14ac:dyDescent="0.25">
      <c r="B25" s="172"/>
      <c r="C25" s="172"/>
    </row>
    <row r="26" spans="1:9" x14ac:dyDescent="0.25">
      <c r="B26" s="172"/>
      <c r="C26" s="172"/>
    </row>
    <row r="27" spans="1:9" x14ac:dyDescent="0.25">
      <c r="B27" s="172"/>
      <c r="C27" s="172"/>
    </row>
    <row r="28" spans="1:9" x14ac:dyDescent="0.25">
      <c r="B28" s="172"/>
      <c r="C28" s="172"/>
      <c r="F28" s="173"/>
      <c r="G28" s="173"/>
      <c r="H28" s="173"/>
      <c r="I28" s="173"/>
    </row>
    <row r="29" spans="1:9" x14ac:dyDescent="0.25">
      <c r="B29" s="172"/>
      <c r="C29" s="172"/>
      <c r="F29" s="173"/>
      <c r="G29" s="173"/>
      <c r="H29" s="173"/>
      <c r="I29" s="173"/>
    </row>
    <row r="30" spans="1:9" x14ac:dyDescent="0.25">
      <c r="B30" s="172"/>
      <c r="C30" s="172"/>
    </row>
  </sheetData>
  <mergeCells count="7">
    <mergeCell ref="B5:C5"/>
    <mergeCell ref="B7:B8"/>
    <mergeCell ref="C7:C8"/>
    <mergeCell ref="D7:D8"/>
    <mergeCell ref="B17:B18"/>
    <mergeCell ref="C17:C18"/>
    <mergeCell ref="D17:D18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9BE1-A38A-4B63-8CFB-348C72223C99}">
  <sheetPr>
    <tabColor theme="9" tint="-0.249977111117893"/>
    <pageSetUpPr fitToPage="1"/>
  </sheetPr>
  <dimension ref="A1:AY41"/>
  <sheetViews>
    <sheetView view="pageBreakPreview" topLeftCell="J1" zoomScale="70" zoomScaleNormal="85" zoomScaleSheetLayoutView="70" workbookViewId="0">
      <selection activeCell="W40" sqref="W40"/>
    </sheetView>
  </sheetViews>
  <sheetFormatPr defaultRowHeight="15.75" x14ac:dyDescent="0.25"/>
  <cols>
    <col min="1" max="1" width="15" customWidth="1"/>
    <col min="2" max="2" width="4" customWidth="1"/>
    <col min="3" max="3" width="7.5" bestFit="1" customWidth="1"/>
    <col min="4" max="8" width="9.25" style="199" customWidth="1"/>
    <col min="9" max="11" width="9.25" style="172" customWidth="1"/>
    <col min="12" max="12" width="9.25" style="199" customWidth="1"/>
    <col min="13" max="13" width="9.125" style="172" bestFit="1" customWidth="1"/>
    <col min="14" max="14" width="4" customWidth="1"/>
    <col min="15" max="19" width="9.25" style="198" customWidth="1"/>
    <col min="20" max="22" width="9" customWidth="1"/>
    <col min="23" max="23" width="9.25" style="198" customWidth="1"/>
    <col min="24" max="24" width="9.25" bestFit="1" customWidth="1"/>
    <col min="25" max="25" width="4" customWidth="1"/>
    <col min="26" max="30" width="9.25" style="198" customWidth="1"/>
    <col min="31" max="33" width="9" customWidth="1"/>
    <col min="34" max="34" width="10.25" style="198" customWidth="1"/>
    <col min="35" max="35" width="10.5" bestFit="1" customWidth="1"/>
    <col min="36" max="36" width="4" customWidth="1"/>
    <col min="37" max="37" width="8.75" style="198" customWidth="1"/>
    <col min="38" max="41" width="9.25" style="198" customWidth="1"/>
    <col min="42" max="44" width="9" customWidth="1"/>
    <col min="45" max="45" width="10.25" style="198" customWidth="1"/>
    <col min="46" max="46" width="10.5" bestFit="1" customWidth="1"/>
    <col min="47" max="47" width="4" customWidth="1"/>
    <col min="48" max="49" width="15.5" customWidth="1"/>
    <col min="50" max="50" width="4" customWidth="1"/>
    <col min="51" max="51" width="12.5" bestFit="1" customWidth="1"/>
  </cols>
  <sheetData>
    <row r="1" spans="1:51" ht="84.75" customHeight="1" x14ac:dyDescent="0.25">
      <c r="A1" s="362"/>
      <c r="B1" s="360"/>
      <c r="D1" s="508" t="s">
        <v>114</v>
      </c>
      <c r="E1" s="508"/>
      <c r="F1" s="508"/>
      <c r="G1" s="508"/>
      <c r="H1" s="508"/>
      <c r="I1" s="508" t="s">
        <v>113</v>
      </c>
      <c r="J1" s="508"/>
      <c r="K1" s="508"/>
      <c r="L1" s="508"/>
      <c r="M1" s="508"/>
      <c r="N1" s="361"/>
      <c r="O1" s="508" t="s">
        <v>112</v>
      </c>
      <c r="P1" s="508"/>
      <c r="Q1" s="508"/>
      <c r="R1" s="508"/>
      <c r="S1" s="508"/>
      <c r="T1" s="508" t="s">
        <v>111</v>
      </c>
      <c r="U1" s="508"/>
      <c r="V1" s="508"/>
      <c r="W1" s="508"/>
      <c r="X1" s="508"/>
      <c r="Y1" s="361"/>
      <c r="Z1" s="508" t="s">
        <v>110</v>
      </c>
      <c r="AA1" s="508"/>
      <c r="AB1" s="508"/>
      <c r="AC1" s="508"/>
      <c r="AD1" s="508"/>
      <c r="AE1" s="508" t="s">
        <v>109</v>
      </c>
      <c r="AF1" s="508"/>
      <c r="AG1" s="508"/>
      <c r="AH1" s="508"/>
      <c r="AI1" s="508"/>
      <c r="AJ1" s="360"/>
      <c r="AK1" s="511" t="s">
        <v>108</v>
      </c>
      <c r="AL1" s="511"/>
      <c r="AM1" s="511"/>
      <c r="AN1" s="511"/>
      <c r="AO1" s="511"/>
      <c r="AP1" s="511" t="s">
        <v>107</v>
      </c>
      <c r="AQ1" s="511"/>
      <c r="AR1" s="511"/>
      <c r="AS1" s="511"/>
      <c r="AT1" s="511"/>
      <c r="AU1" s="360"/>
      <c r="AV1" s="508" t="s">
        <v>106</v>
      </c>
      <c r="AW1" s="508"/>
      <c r="AX1" s="360"/>
    </row>
    <row r="2" spans="1:51" s="354" customFormat="1" ht="22.5" customHeight="1" thickBot="1" x14ac:dyDescent="0.3">
      <c r="A2" s="359"/>
      <c r="B2" s="355"/>
      <c r="D2" s="357">
        <v>44823</v>
      </c>
      <c r="E2" s="357">
        <v>44824</v>
      </c>
      <c r="F2" s="357">
        <v>44825</v>
      </c>
      <c r="G2" s="358"/>
      <c r="H2" s="358"/>
      <c r="I2" s="357">
        <v>44830</v>
      </c>
      <c r="J2" s="357">
        <v>44831</v>
      </c>
      <c r="K2" s="357">
        <v>44832</v>
      </c>
      <c r="L2" s="356"/>
      <c r="M2" s="356"/>
      <c r="N2" s="355"/>
      <c r="O2" s="357">
        <v>45244</v>
      </c>
      <c r="P2" s="357">
        <v>45245</v>
      </c>
      <c r="Q2" s="357">
        <v>45246</v>
      </c>
      <c r="R2" s="358"/>
      <c r="S2" s="358"/>
      <c r="T2" s="357">
        <v>45272</v>
      </c>
      <c r="U2" s="357">
        <v>45273</v>
      </c>
      <c r="V2" s="357">
        <v>45274</v>
      </c>
      <c r="W2" s="356"/>
      <c r="X2" s="356"/>
      <c r="Y2" s="355"/>
      <c r="Z2" s="357">
        <v>44984</v>
      </c>
      <c r="AA2" s="357">
        <v>44985</v>
      </c>
      <c r="AB2" s="357">
        <v>44986</v>
      </c>
      <c r="AC2" s="355"/>
      <c r="AD2" s="355"/>
      <c r="AE2" s="357">
        <v>44998</v>
      </c>
      <c r="AF2" s="357">
        <v>44999</v>
      </c>
      <c r="AG2" s="357">
        <v>45000</v>
      </c>
      <c r="AH2" s="355"/>
      <c r="AI2" s="355"/>
      <c r="AJ2" s="355"/>
      <c r="AK2" s="357">
        <v>45054</v>
      </c>
      <c r="AL2" s="357">
        <v>45055</v>
      </c>
      <c r="AM2" s="357">
        <v>45056</v>
      </c>
      <c r="AN2" s="357"/>
      <c r="AO2" s="357"/>
      <c r="AP2" s="357">
        <v>45047</v>
      </c>
      <c r="AQ2" s="357">
        <v>45048</v>
      </c>
      <c r="AR2" s="357">
        <v>45049</v>
      </c>
      <c r="AS2" s="357"/>
      <c r="AT2" s="357"/>
      <c r="AU2" s="355"/>
      <c r="AV2" s="356"/>
      <c r="AW2" s="356"/>
      <c r="AX2" s="355"/>
    </row>
    <row r="3" spans="1:51" ht="16.5" thickBot="1" x14ac:dyDescent="0.3">
      <c r="A3" s="6"/>
      <c r="B3" s="310"/>
      <c r="C3" s="172"/>
      <c r="D3" s="317"/>
      <c r="E3" s="314"/>
      <c r="F3" s="312"/>
      <c r="G3" s="311" t="s">
        <v>104</v>
      </c>
      <c r="H3" s="312" t="s">
        <v>104</v>
      </c>
      <c r="I3" s="315"/>
      <c r="J3" s="314"/>
      <c r="K3" s="312"/>
      <c r="L3" s="311" t="s">
        <v>104</v>
      </c>
      <c r="M3" s="313" t="s">
        <v>104</v>
      </c>
      <c r="N3" s="310"/>
      <c r="O3" s="317"/>
      <c r="P3" s="314"/>
      <c r="Q3" s="312"/>
      <c r="R3" s="311" t="s">
        <v>104</v>
      </c>
      <c r="S3" s="312" t="s">
        <v>104</v>
      </c>
      <c r="T3" s="315"/>
      <c r="U3" s="314"/>
      <c r="V3" s="312"/>
      <c r="W3" s="311" t="s">
        <v>104</v>
      </c>
      <c r="X3" s="313" t="s">
        <v>104</v>
      </c>
      <c r="Y3" s="310"/>
      <c r="Z3" s="317"/>
      <c r="AA3" s="314"/>
      <c r="AB3" s="312"/>
      <c r="AC3" s="311" t="s">
        <v>104</v>
      </c>
      <c r="AD3" s="312" t="s">
        <v>104</v>
      </c>
      <c r="AE3" s="315"/>
      <c r="AF3" s="314"/>
      <c r="AG3" s="313"/>
      <c r="AH3" s="311" t="s">
        <v>104</v>
      </c>
      <c r="AI3" s="313" t="s">
        <v>104</v>
      </c>
      <c r="AJ3" s="310"/>
      <c r="AK3" s="317"/>
      <c r="AL3" s="314"/>
      <c r="AM3" s="313"/>
      <c r="AN3" s="311" t="s">
        <v>104</v>
      </c>
      <c r="AO3" s="311" t="s">
        <v>104</v>
      </c>
      <c r="AP3" s="317"/>
      <c r="AQ3" s="314"/>
      <c r="AR3" s="313"/>
      <c r="AS3" s="311" t="s">
        <v>104</v>
      </c>
      <c r="AT3" s="311" t="s">
        <v>104</v>
      </c>
      <c r="AU3" s="310"/>
      <c r="AV3" s="509" t="s">
        <v>105</v>
      </c>
      <c r="AW3" s="512"/>
      <c r="AX3" s="310"/>
    </row>
    <row r="4" spans="1:51" x14ac:dyDescent="0.25">
      <c r="A4" s="353" t="s">
        <v>62</v>
      </c>
      <c r="B4" s="295"/>
      <c r="C4" s="172"/>
      <c r="D4" s="304" t="s">
        <v>102</v>
      </c>
      <c r="E4" s="301" t="s">
        <v>101</v>
      </c>
      <c r="F4" s="306" t="s">
        <v>100</v>
      </c>
      <c r="G4" s="298" t="s">
        <v>99</v>
      </c>
      <c r="H4" s="299" t="s">
        <v>98</v>
      </c>
      <c r="I4" s="302" t="s">
        <v>102</v>
      </c>
      <c r="J4" s="301" t="s">
        <v>101</v>
      </c>
      <c r="K4" s="306" t="s">
        <v>100</v>
      </c>
      <c r="L4" s="298" t="s">
        <v>99</v>
      </c>
      <c r="M4" s="305" t="s">
        <v>98</v>
      </c>
      <c r="N4" s="295"/>
      <c r="O4" s="304" t="s">
        <v>102</v>
      </c>
      <c r="P4" s="301" t="s">
        <v>101</v>
      </c>
      <c r="Q4" s="306" t="s">
        <v>100</v>
      </c>
      <c r="R4" s="298" t="s">
        <v>99</v>
      </c>
      <c r="S4" s="299" t="s">
        <v>98</v>
      </c>
      <c r="T4" s="302" t="s">
        <v>102</v>
      </c>
      <c r="U4" s="301" t="s">
        <v>101</v>
      </c>
      <c r="V4" s="306" t="s">
        <v>100</v>
      </c>
      <c r="W4" s="298" t="s">
        <v>99</v>
      </c>
      <c r="X4" s="305" t="s">
        <v>98</v>
      </c>
      <c r="Y4" s="295"/>
      <c r="Z4" s="304" t="s">
        <v>102</v>
      </c>
      <c r="AA4" s="301" t="s">
        <v>101</v>
      </c>
      <c r="AB4" s="306" t="s">
        <v>100</v>
      </c>
      <c r="AC4" s="298" t="s">
        <v>99</v>
      </c>
      <c r="AD4" s="299" t="s">
        <v>98</v>
      </c>
      <c r="AE4" s="302" t="s">
        <v>102</v>
      </c>
      <c r="AF4" s="301" t="s">
        <v>101</v>
      </c>
      <c r="AG4" s="300" t="s">
        <v>100</v>
      </c>
      <c r="AH4" s="298" t="s">
        <v>99</v>
      </c>
      <c r="AI4" s="305" t="s">
        <v>98</v>
      </c>
      <c r="AJ4" s="295"/>
      <c r="AK4" s="304" t="s">
        <v>102</v>
      </c>
      <c r="AL4" s="301" t="s">
        <v>101</v>
      </c>
      <c r="AM4" s="300" t="s">
        <v>100</v>
      </c>
      <c r="AN4" s="298" t="s">
        <v>99</v>
      </c>
      <c r="AO4" s="298" t="s">
        <v>98</v>
      </c>
      <c r="AP4" s="304" t="s">
        <v>102</v>
      </c>
      <c r="AQ4" s="301" t="s">
        <v>101</v>
      </c>
      <c r="AR4" s="300" t="s">
        <v>100</v>
      </c>
      <c r="AS4" s="298" t="s">
        <v>99</v>
      </c>
      <c r="AT4" s="298" t="s">
        <v>98</v>
      </c>
      <c r="AU4" s="295"/>
      <c r="AV4" s="297" t="s">
        <v>97</v>
      </c>
      <c r="AW4" s="297" t="s">
        <v>96</v>
      </c>
      <c r="AX4" s="295"/>
      <c r="AY4" s="183"/>
    </row>
    <row r="5" spans="1:51" ht="16.5" thickBot="1" x14ac:dyDescent="0.3">
      <c r="A5" s="352" t="s">
        <v>87</v>
      </c>
      <c r="B5" s="272"/>
      <c r="C5" s="351"/>
      <c r="D5" s="350"/>
      <c r="E5" s="292"/>
      <c r="F5" s="349"/>
      <c r="G5" s="285"/>
      <c r="H5" s="290"/>
      <c r="I5" s="288"/>
      <c r="J5" s="287"/>
      <c r="K5" s="347"/>
      <c r="L5" s="285"/>
      <c r="M5" s="284"/>
      <c r="N5" s="272"/>
      <c r="O5" s="348"/>
      <c r="P5" s="287"/>
      <c r="Q5" s="347"/>
      <c r="R5" s="285"/>
      <c r="S5" s="290"/>
      <c r="T5" s="288"/>
      <c r="U5" s="287"/>
      <c r="V5" s="347"/>
      <c r="W5" s="285"/>
      <c r="X5" s="284"/>
      <c r="Y5" s="272"/>
      <c r="Z5" s="281"/>
      <c r="AA5" s="278"/>
      <c r="AB5" s="283"/>
      <c r="AC5" s="275"/>
      <c r="AD5" s="276"/>
      <c r="AE5" s="279"/>
      <c r="AF5" s="278"/>
      <c r="AG5" s="277"/>
      <c r="AH5" s="275"/>
      <c r="AI5" s="282"/>
      <c r="AJ5" s="272"/>
      <c r="AK5" s="281"/>
      <c r="AL5" s="278"/>
      <c r="AM5" s="277"/>
      <c r="AN5" s="275"/>
      <c r="AO5" s="275"/>
      <c r="AP5" s="281"/>
      <c r="AQ5" s="278"/>
      <c r="AR5" s="277"/>
      <c r="AS5" s="275"/>
      <c r="AT5" s="275"/>
      <c r="AU5" s="272"/>
      <c r="AV5" s="274" t="s">
        <v>93</v>
      </c>
      <c r="AW5" s="274" t="s">
        <v>93</v>
      </c>
      <c r="AX5" s="272"/>
    </row>
    <row r="6" spans="1:51" ht="18.75" x14ac:dyDescent="0.3">
      <c r="A6" s="224" t="s">
        <v>57</v>
      </c>
      <c r="B6" s="225"/>
      <c r="C6" s="223" t="s">
        <v>93</v>
      </c>
      <c r="D6" s="248">
        <f>D7+D8</f>
        <v>3.93</v>
      </c>
      <c r="E6" s="211">
        <f>E7+E8</f>
        <v>0.91999999999999993</v>
      </c>
      <c r="F6" s="217">
        <f>F7+F8</f>
        <v>0.9</v>
      </c>
      <c r="G6" s="216">
        <f t="shared" ref="G6:G14" si="0">MAX(D6:F6)</f>
        <v>3.93</v>
      </c>
      <c r="H6" s="204">
        <f>AVERAGE(D6:F6)</f>
        <v>1.9166666666666667</v>
      </c>
      <c r="I6" s="245">
        <f>I7+I8</f>
        <v>0.32</v>
      </c>
      <c r="J6" s="211">
        <f>J7+J8</f>
        <v>0.222</v>
      </c>
      <c r="K6" s="217">
        <f>K7+K8</f>
        <v>0.22399999999999998</v>
      </c>
      <c r="L6" s="216">
        <f t="shared" ref="L6:L14" si="1">MAX(I6:K6)</f>
        <v>0.32</v>
      </c>
      <c r="M6" s="243">
        <f t="shared" ref="M6:M14" si="2">AVERAGE(I6:K6)</f>
        <v>0.25533333333333336</v>
      </c>
      <c r="N6" s="225"/>
      <c r="O6" s="248">
        <f>O7+O8</f>
        <v>0.28000000000000003</v>
      </c>
      <c r="P6" s="211">
        <f>P7+P8</f>
        <v>0.33</v>
      </c>
      <c r="Q6" s="214">
        <f>Q7+Q8</f>
        <v>0.47</v>
      </c>
      <c r="R6" s="216">
        <f t="shared" ref="R6:R14" si="3">MAX(O6:Q6)</f>
        <v>0.47</v>
      </c>
      <c r="S6" s="204">
        <f t="shared" ref="S6:S14" si="4">AVERAGE(O6:Q6)</f>
        <v>0.36000000000000004</v>
      </c>
      <c r="T6" s="245">
        <v>0.13</v>
      </c>
      <c r="U6" s="211">
        <v>0.61</v>
      </c>
      <c r="V6" s="217">
        <v>0.19</v>
      </c>
      <c r="W6" s="216">
        <f t="shared" ref="W6:W14" si="5">MAX(T6:V6)</f>
        <v>0.61</v>
      </c>
      <c r="X6" s="243">
        <f t="shared" ref="X6:X11" si="6">AVERAGE(T6:V6)</f>
        <v>0.31</v>
      </c>
      <c r="Y6" s="225"/>
      <c r="Z6" s="212">
        <v>0.81</v>
      </c>
      <c r="AA6" s="211">
        <f>AA7+AA8</f>
        <v>0.375</v>
      </c>
      <c r="AB6" s="217">
        <f>AB7+AB8</f>
        <v>0.29900000000000004</v>
      </c>
      <c r="AC6" s="216">
        <f t="shared" ref="AC6:AC14" si="7">MAX(Z6:AB6)</f>
        <v>0.81</v>
      </c>
      <c r="AD6" s="209">
        <v>0.5</v>
      </c>
      <c r="AE6" s="245">
        <f>AE7+AE8</f>
        <v>0.44700000000000001</v>
      </c>
      <c r="AF6" s="211">
        <f>AF7+AF8</f>
        <v>0.20100000000000001</v>
      </c>
      <c r="AG6" s="242">
        <f>AG7+AG8</f>
        <v>0.224</v>
      </c>
      <c r="AH6" s="216">
        <f t="shared" ref="AH6:AH14" si="8">MAX(AE6:AG6)</f>
        <v>0.44700000000000001</v>
      </c>
      <c r="AI6" s="243">
        <f>AVERAGE(AE6:AG6)</f>
        <v>0.29066666666666668</v>
      </c>
      <c r="AJ6" s="225"/>
      <c r="AK6" s="212">
        <f>AK7+AK8</f>
        <v>0.38200000000000001</v>
      </c>
      <c r="AL6" s="211">
        <v>0.33</v>
      </c>
      <c r="AM6" s="242">
        <f>AM7+AM8</f>
        <v>0.66</v>
      </c>
      <c r="AN6" s="216">
        <f t="shared" ref="AN6:AN14" si="9">MAX(AK6:AM6)</f>
        <v>0.66</v>
      </c>
      <c r="AO6" s="216">
        <f>AVERAGE(AK6:AM6)</f>
        <v>0.45733333333333331</v>
      </c>
      <c r="AP6" s="212">
        <f>AP7+AP8</f>
        <v>0.23399999999999999</v>
      </c>
      <c r="AQ6" s="211">
        <f>AQ7+AQ8</f>
        <v>0.33</v>
      </c>
      <c r="AR6" s="242">
        <f>AR7+AR8</f>
        <v>0.53800000000000003</v>
      </c>
      <c r="AS6" s="216">
        <f t="shared" ref="AS6:AS14" si="10">MAX(AP6:AR6)</f>
        <v>0.53800000000000003</v>
      </c>
      <c r="AT6" s="216">
        <f>AVERAGE(AP6:AR6)</f>
        <v>0.36733333333333335</v>
      </c>
      <c r="AU6" s="225"/>
      <c r="AV6" s="346">
        <f>MAX(D6:AT6)</f>
        <v>3.93</v>
      </c>
      <c r="AW6" s="345">
        <f>MAX(AT6,AO6,AI6,AD6,X6,S6,M6,H6)</f>
        <v>1.9166666666666667</v>
      </c>
      <c r="AX6" s="225"/>
      <c r="AY6" s="322"/>
    </row>
    <row r="7" spans="1:51" ht="18.75" x14ac:dyDescent="0.3">
      <c r="A7" s="268" t="s">
        <v>58</v>
      </c>
      <c r="B7" s="337"/>
      <c r="C7" s="223" t="s">
        <v>93</v>
      </c>
      <c r="D7" s="212">
        <v>0.93</v>
      </c>
      <c r="E7" s="215">
        <v>0.2</v>
      </c>
      <c r="F7" s="217">
        <v>0.51</v>
      </c>
      <c r="G7" s="216">
        <f t="shared" si="0"/>
        <v>0.93</v>
      </c>
      <c r="H7" s="209">
        <f>AVERAGE(D7:F7)</f>
        <v>0.54666666666666675</v>
      </c>
      <c r="I7" s="245">
        <v>0.12</v>
      </c>
      <c r="J7" s="211">
        <v>6.2E-2</v>
      </c>
      <c r="K7" s="217">
        <v>7.3999999999999996E-2</v>
      </c>
      <c r="L7" s="216">
        <f t="shared" si="1"/>
        <v>0.12</v>
      </c>
      <c r="M7" s="325">
        <f t="shared" si="2"/>
        <v>8.533333333333333E-2</v>
      </c>
      <c r="N7" s="337"/>
      <c r="O7" s="212">
        <v>0.12</v>
      </c>
      <c r="P7" s="215">
        <v>0.19</v>
      </c>
      <c r="Q7" s="217">
        <v>0.16</v>
      </c>
      <c r="R7" s="216">
        <f t="shared" si="3"/>
        <v>0.19</v>
      </c>
      <c r="S7" s="209">
        <f t="shared" si="4"/>
        <v>0.15666666666666665</v>
      </c>
      <c r="T7" s="245">
        <v>3.5000000000000003E-2</v>
      </c>
      <c r="U7" s="211">
        <v>6.4000000000000001E-2</v>
      </c>
      <c r="V7" s="217">
        <v>4.2999999999999997E-2</v>
      </c>
      <c r="W7" s="216">
        <f t="shared" si="5"/>
        <v>6.4000000000000001E-2</v>
      </c>
      <c r="X7" s="325">
        <f t="shared" si="6"/>
        <v>4.7333333333333338E-2</v>
      </c>
      <c r="Y7" s="337"/>
      <c r="Z7" s="341">
        <v>9.7000000000000003E-2</v>
      </c>
      <c r="AA7" s="267">
        <v>5.5E-2</v>
      </c>
      <c r="AB7" s="344">
        <v>2.9000000000000001E-2</v>
      </c>
      <c r="AC7" s="338">
        <f t="shared" si="7"/>
        <v>9.7000000000000003E-2</v>
      </c>
      <c r="AD7" s="343">
        <f t="shared" ref="AD7:AD13" si="11">AVERAGE(Z7:AB7)</f>
        <v>6.0333333333333329E-2</v>
      </c>
      <c r="AE7" s="342">
        <v>2.7E-2</v>
      </c>
      <c r="AF7" s="267">
        <v>3.1E-2</v>
      </c>
      <c r="AG7" s="340">
        <v>3.4000000000000002E-2</v>
      </c>
      <c r="AH7" s="216">
        <f t="shared" si="8"/>
        <v>3.4000000000000002E-2</v>
      </c>
      <c r="AI7" s="325">
        <f>AVERAGE(AE7:AG7)</f>
        <v>3.0666666666666665E-2</v>
      </c>
      <c r="AJ7" s="337"/>
      <c r="AK7" s="341">
        <v>5.1999999999999998E-2</v>
      </c>
      <c r="AL7" s="267">
        <v>6.4000000000000001E-2</v>
      </c>
      <c r="AM7" s="340">
        <v>0.13</v>
      </c>
      <c r="AN7" s="338">
        <f t="shared" si="9"/>
        <v>0.13</v>
      </c>
      <c r="AO7" s="338">
        <v>8.3000000000000004E-2</v>
      </c>
      <c r="AP7" s="341">
        <v>4.3999999999999997E-2</v>
      </c>
      <c r="AQ7" s="267">
        <v>0.11</v>
      </c>
      <c r="AR7" s="340">
        <v>7.8E-2</v>
      </c>
      <c r="AS7" s="216">
        <f t="shared" si="10"/>
        <v>0.11</v>
      </c>
      <c r="AT7" s="338">
        <f>AVERAGE(AP7:AR7)</f>
        <v>7.7333333333333323E-2</v>
      </c>
      <c r="AU7" s="337"/>
      <c r="AV7" s="339">
        <f>MAX(D7:AT7)</f>
        <v>0.93</v>
      </c>
      <c r="AW7" s="241">
        <f>MAX(AT7,AO7,AI7,AD7,X7,S7,M7,H7)</f>
        <v>0.54666666666666675</v>
      </c>
      <c r="AX7" s="337"/>
    </row>
    <row r="8" spans="1:51" ht="18.75" x14ac:dyDescent="0.3">
      <c r="A8" s="268" t="s">
        <v>95</v>
      </c>
      <c r="B8" s="337"/>
      <c r="C8" s="223" t="s">
        <v>93</v>
      </c>
      <c r="D8" s="212">
        <v>3</v>
      </c>
      <c r="E8" s="215">
        <v>0.72</v>
      </c>
      <c r="F8" s="217">
        <v>0.39</v>
      </c>
      <c r="G8" s="216">
        <f t="shared" si="0"/>
        <v>3</v>
      </c>
      <c r="H8" s="209">
        <f>AVERAGE(D8:F8)</f>
        <v>1.3699999999999999</v>
      </c>
      <c r="I8" s="245">
        <v>0.2</v>
      </c>
      <c r="J8" s="211">
        <v>0.16</v>
      </c>
      <c r="K8" s="217">
        <v>0.15</v>
      </c>
      <c r="L8" s="216">
        <f t="shared" si="1"/>
        <v>0.2</v>
      </c>
      <c r="M8" s="243">
        <f t="shared" si="2"/>
        <v>0.17</v>
      </c>
      <c r="N8" s="337"/>
      <c r="O8" s="212">
        <v>0.16</v>
      </c>
      <c r="P8" s="215">
        <v>0.14000000000000001</v>
      </c>
      <c r="Q8" s="217">
        <v>0.31</v>
      </c>
      <c r="R8" s="216">
        <f t="shared" si="3"/>
        <v>0.31</v>
      </c>
      <c r="S8" s="209">
        <f t="shared" si="4"/>
        <v>0.20333333333333337</v>
      </c>
      <c r="T8" s="245">
        <v>0.1</v>
      </c>
      <c r="U8" s="211">
        <v>0.54</v>
      </c>
      <c r="V8" s="217">
        <v>0.15</v>
      </c>
      <c r="W8" s="216">
        <f t="shared" si="5"/>
        <v>0.54</v>
      </c>
      <c r="X8" s="243">
        <f t="shared" si="6"/>
        <v>0.26333333333333336</v>
      </c>
      <c r="Y8" s="337"/>
      <c r="Z8" s="212">
        <v>0.72</v>
      </c>
      <c r="AA8" s="211">
        <v>0.32</v>
      </c>
      <c r="AB8" s="217">
        <v>0.27</v>
      </c>
      <c r="AC8" s="216">
        <f t="shared" si="7"/>
        <v>0.72</v>
      </c>
      <c r="AD8" s="209">
        <f t="shared" si="11"/>
        <v>0.4366666666666667</v>
      </c>
      <c r="AE8" s="245">
        <v>0.42</v>
      </c>
      <c r="AF8" s="211">
        <v>0.17</v>
      </c>
      <c r="AG8" s="242">
        <v>0.19</v>
      </c>
      <c r="AH8" s="216">
        <f t="shared" si="8"/>
        <v>0.42</v>
      </c>
      <c r="AI8" s="243">
        <f>AVERAGE(AE8:AG8)</f>
        <v>0.26</v>
      </c>
      <c r="AJ8" s="337"/>
      <c r="AK8" s="212">
        <v>0.33</v>
      </c>
      <c r="AL8" s="215">
        <v>0.26</v>
      </c>
      <c r="AM8" s="242">
        <v>0.53</v>
      </c>
      <c r="AN8" s="216">
        <f t="shared" si="9"/>
        <v>0.53</v>
      </c>
      <c r="AO8" s="216">
        <f>AVERAGE(AK8:AM8)</f>
        <v>0.37333333333333335</v>
      </c>
      <c r="AP8" s="212">
        <v>0.19</v>
      </c>
      <c r="AQ8" s="211">
        <v>0.22</v>
      </c>
      <c r="AR8" s="242">
        <v>0.46</v>
      </c>
      <c r="AS8" s="216">
        <f t="shared" si="10"/>
        <v>0.46</v>
      </c>
      <c r="AT8" s="338">
        <f>AVERAGE(AP8:AR8)</f>
        <v>0.29000000000000004</v>
      </c>
      <c r="AU8" s="337"/>
      <c r="AV8" s="227"/>
      <c r="AW8" s="226"/>
      <c r="AX8" s="337"/>
    </row>
    <row r="9" spans="1:51" ht="18.75" x14ac:dyDescent="0.3">
      <c r="A9" s="268" t="s">
        <v>59</v>
      </c>
      <c r="B9" s="335"/>
      <c r="C9" s="223" t="s">
        <v>93</v>
      </c>
      <c r="D9" s="259">
        <v>1.9E-3</v>
      </c>
      <c r="E9" s="255">
        <v>4.0000000000000002E-4</v>
      </c>
      <c r="F9" s="261">
        <v>1.1999999999999999E-3</v>
      </c>
      <c r="G9" s="252">
        <f t="shared" si="0"/>
        <v>1.9E-3</v>
      </c>
      <c r="H9" s="253">
        <v>1.1000000000000001E-3</v>
      </c>
      <c r="I9" s="256">
        <v>1E-3</v>
      </c>
      <c r="J9" s="255">
        <v>2.7E-4</v>
      </c>
      <c r="K9" s="261">
        <v>2.3000000000000001E-4</v>
      </c>
      <c r="L9" s="252">
        <f t="shared" si="1"/>
        <v>1E-3</v>
      </c>
      <c r="M9" s="260">
        <f t="shared" si="2"/>
        <v>5.0000000000000001E-4</v>
      </c>
      <c r="N9" s="335"/>
      <c r="O9" s="259">
        <v>1.3999999999999999E-4</v>
      </c>
      <c r="P9" s="255">
        <v>1.7000000000000001E-4</v>
      </c>
      <c r="Q9" s="261">
        <v>2.7E-4</v>
      </c>
      <c r="R9" s="252">
        <f t="shared" si="3"/>
        <v>2.7E-4</v>
      </c>
      <c r="S9" s="253">
        <f t="shared" si="4"/>
        <v>1.9333333333333333E-4</v>
      </c>
      <c r="T9" s="256">
        <v>7.1000000000000002E-4</v>
      </c>
      <c r="U9" s="255">
        <v>1.7000000000000001E-4</v>
      </c>
      <c r="V9" s="261">
        <v>1.1E-4</v>
      </c>
      <c r="W9" s="252">
        <f t="shared" si="5"/>
        <v>7.1000000000000002E-4</v>
      </c>
      <c r="X9" s="260">
        <f t="shared" si="6"/>
        <v>3.3E-4</v>
      </c>
      <c r="Y9" s="335"/>
      <c r="Z9" s="259">
        <v>2.9E-4</v>
      </c>
      <c r="AA9" s="255">
        <v>9.2E-5</v>
      </c>
      <c r="AB9" s="261">
        <v>1.2E-4</v>
      </c>
      <c r="AC9" s="252">
        <f t="shared" si="7"/>
        <v>2.9E-4</v>
      </c>
      <c r="AD9" s="253">
        <f t="shared" si="11"/>
        <v>1.6733333333333335E-4</v>
      </c>
      <c r="AE9" s="256">
        <v>5.3999999999999998E-5</v>
      </c>
      <c r="AF9" s="255">
        <v>6.2000000000000003E-5</v>
      </c>
      <c r="AG9" s="254">
        <v>5.8999999999999998E-5</v>
      </c>
      <c r="AH9" s="252">
        <f t="shared" si="8"/>
        <v>6.2000000000000003E-5</v>
      </c>
      <c r="AI9" s="260">
        <v>5.8999999999999998E-5</v>
      </c>
      <c r="AJ9" s="335"/>
      <c r="AK9" s="259">
        <v>2.9999999999999997E-4</v>
      </c>
      <c r="AL9" s="255">
        <v>2.7999999999999998E-4</v>
      </c>
      <c r="AM9" s="254">
        <v>1.4999999999999999E-4</v>
      </c>
      <c r="AN9" s="252">
        <f t="shared" si="9"/>
        <v>2.9999999999999997E-4</v>
      </c>
      <c r="AO9" s="252">
        <v>2.2499999999999999E-4</v>
      </c>
      <c r="AP9" s="259">
        <v>2.5000000000000001E-4</v>
      </c>
      <c r="AQ9" s="255">
        <v>2.5999999999999998E-4</v>
      </c>
      <c r="AR9" s="254">
        <v>3.3E-4</v>
      </c>
      <c r="AS9" s="252">
        <f t="shared" si="10"/>
        <v>3.3E-4</v>
      </c>
      <c r="AT9" s="252">
        <f>AVERAGE(AP9:AR9)</f>
        <v>2.8000000000000003E-4</v>
      </c>
      <c r="AU9" s="335"/>
      <c r="AV9" s="336">
        <f>MAX(G9:AT9)</f>
        <v>1.9E-3</v>
      </c>
      <c r="AW9" s="250">
        <f>MAX(AT9,AO9,AI9,AD9,X9,S9,M9,H9)</f>
        <v>1.1000000000000001E-3</v>
      </c>
      <c r="AX9" s="335"/>
      <c r="AY9" s="322"/>
    </row>
    <row r="10" spans="1:51" ht="18.75" x14ac:dyDescent="0.3">
      <c r="A10" s="224" t="s">
        <v>3</v>
      </c>
      <c r="B10" s="225"/>
      <c r="C10" s="223" t="s">
        <v>93</v>
      </c>
      <c r="D10" s="248">
        <v>7.5</v>
      </c>
      <c r="E10" s="215">
        <v>28.11</v>
      </c>
      <c r="F10" s="214">
        <v>16.2</v>
      </c>
      <c r="G10" s="203">
        <f t="shared" si="0"/>
        <v>28.11</v>
      </c>
      <c r="H10" s="204">
        <f>AVERAGE(D10:F10)</f>
        <v>17.27</v>
      </c>
      <c r="I10" s="207">
        <v>6.6</v>
      </c>
      <c r="J10" s="215">
        <v>10.4</v>
      </c>
      <c r="K10" s="214">
        <v>5.9</v>
      </c>
      <c r="L10" s="203">
        <f t="shared" si="1"/>
        <v>10.4</v>
      </c>
      <c r="M10" s="213">
        <f t="shared" si="2"/>
        <v>7.6333333333333329</v>
      </c>
      <c r="N10" s="225"/>
      <c r="O10" s="248">
        <v>16.100000000000001</v>
      </c>
      <c r="P10" s="215">
        <v>14.1</v>
      </c>
      <c r="Q10" s="214">
        <v>16.600000000000001</v>
      </c>
      <c r="R10" s="203">
        <f t="shared" si="3"/>
        <v>16.600000000000001</v>
      </c>
      <c r="S10" s="204">
        <f t="shared" si="4"/>
        <v>15.600000000000001</v>
      </c>
      <c r="T10" s="207">
        <v>7.8</v>
      </c>
      <c r="U10" s="215">
        <v>4.7</v>
      </c>
      <c r="V10" s="214">
        <v>12</v>
      </c>
      <c r="W10" s="203">
        <f t="shared" si="5"/>
        <v>12</v>
      </c>
      <c r="X10" s="213">
        <f t="shared" si="6"/>
        <v>8.1666666666666661</v>
      </c>
      <c r="Y10" s="225"/>
      <c r="Z10" s="248">
        <v>10.9</v>
      </c>
      <c r="AA10" s="215">
        <v>11.1</v>
      </c>
      <c r="AB10" s="214">
        <v>36.799999999999997</v>
      </c>
      <c r="AC10" s="203">
        <f t="shared" si="7"/>
        <v>36.799999999999997</v>
      </c>
      <c r="AD10" s="204">
        <f t="shared" si="11"/>
        <v>19.599999999999998</v>
      </c>
      <c r="AE10" s="207">
        <v>13.5</v>
      </c>
      <c r="AF10" s="215">
        <v>11</v>
      </c>
      <c r="AG10" s="205">
        <v>3.4</v>
      </c>
      <c r="AH10" s="203">
        <f t="shared" si="8"/>
        <v>13.5</v>
      </c>
      <c r="AI10" s="213">
        <f>AVERAGE(AE10:AG10)</f>
        <v>9.2999999999999989</v>
      </c>
      <c r="AJ10" s="225"/>
      <c r="AK10" s="248">
        <v>32.6</v>
      </c>
      <c r="AL10" s="215">
        <v>52.9</v>
      </c>
      <c r="AM10" s="205">
        <v>9.6999999999999993</v>
      </c>
      <c r="AN10" s="203">
        <f t="shared" si="9"/>
        <v>52.9</v>
      </c>
      <c r="AO10" s="203">
        <f>AVERAGE(AK10:AM10)</f>
        <v>31.733333333333334</v>
      </c>
      <c r="AP10" s="248">
        <v>10.9</v>
      </c>
      <c r="AQ10" s="215">
        <v>5.67</v>
      </c>
      <c r="AR10" s="205">
        <v>29.46</v>
      </c>
      <c r="AS10" s="203">
        <f t="shared" si="10"/>
        <v>29.46</v>
      </c>
      <c r="AT10" s="203">
        <v>15.4</v>
      </c>
      <c r="AU10" s="225"/>
      <c r="AV10" s="334">
        <f>MAX(G10:AU10)</f>
        <v>52.9</v>
      </c>
      <c r="AW10" s="241">
        <f>MAX(AT10,AO10,AI10,AD10,X10,S10,M10,H10)</f>
        <v>31.733333333333334</v>
      </c>
      <c r="AX10" s="225"/>
      <c r="AY10" s="322"/>
    </row>
    <row r="11" spans="1:51" ht="18.75" x14ac:dyDescent="0.3">
      <c r="A11" s="224" t="s">
        <v>2</v>
      </c>
      <c r="B11" s="225"/>
      <c r="C11" s="223" t="s">
        <v>93</v>
      </c>
      <c r="D11" s="248">
        <v>13.98</v>
      </c>
      <c r="E11" s="215">
        <v>4.4000000000000004</v>
      </c>
      <c r="F11" s="214">
        <v>4.5999999999999996</v>
      </c>
      <c r="G11" s="203">
        <f t="shared" si="0"/>
        <v>13.98</v>
      </c>
      <c r="H11" s="204">
        <f>AVERAGE(D11:F11)</f>
        <v>7.660000000000001</v>
      </c>
      <c r="I11" s="207">
        <v>1.7</v>
      </c>
      <c r="J11" s="215">
        <v>2.41</v>
      </c>
      <c r="K11" s="214">
        <v>2.81</v>
      </c>
      <c r="L11" s="203">
        <f t="shared" si="1"/>
        <v>2.81</v>
      </c>
      <c r="M11" s="213">
        <f t="shared" si="2"/>
        <v>2.3066666666666666</v>
      </c>
      <c r="N11" s="225"/>
      <c r="O11" s="248">
        <v>6.5</v>
      </c>
      <c r="P11" s="215">
        <v>4</v>
      </c>
      <c r="Q11" s="214">
        <v>9.1</v>
      </c>
      <c r="R11" s="203">
        <f t="shared" si="3"/>
        <v>9.1</v>
      </c>
      <c r="S11" s="204">
        <f t="shared" si="4"/>
        <v>6.5333333333333341</v>
      </c>
      <c r="T11" s="207">
        <v>3.1</v>
      </c>
      <c r="U11" s="215">
        <v>3.7</v>
      </c>
      <c r="V11" s="214">
        <v>2.1</v>
      </c>
      <c r="W11" s="203">
        <f t="shared" si="5"/>
        <v>3.7</v>
      </c>
      <c r="X11" s="213">
        <f t="shared" si="6"/>
        <v>2.9666666666666668</v>
      </c>
      <c r="Y11" s="225"/>
      <c r="Z11" s="248">
        <v>10.1</v>
      </c>
      <c r="AA11" s="215">
        <v>8.1999999999999993</v>
      </c>
      <c r="AB11" s="214">
        <v>3.9</v>
      </c>
      <c r="AC11" s="203">
        <f t="shared" si="7"/>
        <v>10.1</v>
      </c>
      <c r="AD11" s="204">
        <f t="shared" si="11"/>
        <v>7.3999999999999986</v>
      </c>
      <c r="AE11" s="207">
        <v>1.4</v>
      </c>
      <c r="AF11" s="215">
        <v>1.9</v>
      </c>
      <c r="AG11" s="205">
        <v>5.6</v>
      </c>
      <c r="AH11" s="203">
        <f t="shared" si="8"/>
        <v>5.6</v>
      </c>
      <c r="AI11" s="213">
        <f>AVERAGE(AE11:AG11)</f>
        <v>2.9666666666666663</v>
      </c>
      <c r="AJ11" s="225"/>
      <c r="AK11" s="248">
        <v>13.2</v>
      </c>
      <c r="AL11" s="215">
        <v>11.64</v>
      </c>
      <c r="AM11" s="205">
        <v>15.3</v>
      </c>
      <c r="AN11" s="203">
        <f t="shared" si="9"/>
        <v>15.3</v>
      </c>
      <c r="AO11" s="203">
        <f>AVERAGE(AK11:AM11)</f>
        <v>13.38</v>
      </c>
      <c r="AP11" s="248">
        <v>2.63</v>
      </c>
      <c r="AQ11" s="215">
        <v>3.7</v>
      </c>
      <c r="AR11" s="205">
        <v>1.9</v>
      </c>
      <c r="AS11" s="203">
        <f t="shared" si="10"/>
        <v>3.7</v>
      </c>
      <c r="AT11" s="203">
        <f>AVERAGE(AP11:AR11)</f>
        <v>2.7433333333333336</v>
      </c>
      <c r="AU11" s="225"/>
      <c r="AV11" s="334">
        <f>MAX(G11:AU11)</f>
        <v>15.3</v>
      </c>
      <c r="AW11" s="241">
        <f>MAX(AT11,AO11,AI11,AD11,X11,S11,M11,H11)</f>
        <v>13.38</v>
      </c>
      <c r="AX11" s="225"/>
      <c r="AY11" s="322"/>
    </row>
    <row r="12" spans="1:51" ht="18.75" x14ac:dyDescent="0.3">
      <c r="A12" s="224" t="s">
        <v>1</v>
      </c>
      <c r="B12" s="225"/>
      <c r="C12" s="223" t="s">
        <v>93</v>
      </c>
      <c r="D12" s="221">
        <v>0</v>
      </c>
      <c r="E12" s="215">
        <v>1.0900000000000001</v>
      </c>
      <c r="F12" s="217">
        <v>0.82</v>
      </c>
      <c r="G12" s="216">
        <f t="shared" si="0"/>
        <v>1.0900000000000001</v>
      </c>
      <c r="H12" s="209">
        <f>AVERAGE(E12:F12)</f>
        <v>0.95500000000000007</v>
      </c>
      <c r="I12" s="245">
        <v>0.34</v>
      </c>
      <c r="J12" s="211">
        <v>0.45</v>
      </c>
      <c r="K12" s="217">
        <v>0.33200000000000002</v>
      </c>
      <c r="L12" s="216">
        <f t="shared" si="1"/>
        <v>0.45</v>
      </c>
      <c r="M12" s="243">
        <f t="shared" si="2"/>
        <v>0.37400000000000005</v>
      </c>
      <c r="N12" s="225"/>
      <c r="O12" s="212">
        <v>3.1</v>
      </c>
      <c r="P12" s="215">
        <v>2.8</v>
      </c>
      <c r="Q12" s="217">
        <v>4.2</v>
      </c>
      <c r="R12" s="216">
        <f t="shared" si="3"/>
        <v>4.2</v>
      </c>
      <c r="S12" s="209">
        <f t="shared" si="4"/>
        <v>3.3666666666666671</v>
      </c>
      <c r="T12" s="245">
        <v>0.33</v>
      </c>
      <c r="U12" s="211">
        <v>2.1</v>
      </c>
      <c r="V12" s="217">
        <v>0.15</v>
      </c>
      <c r="W12" s="216">
        <f t="shared" si="5"/>
        <v>2.1</v>
      </c>
      <c r="X12" s="243">
        <v>0.87</v>
      </c>
      <c r="Y12" s="225"/>
      <c r="Z12" s="248">
        <v>2.9</v>
      </c>
      <c r="AA12" s="215">
        <v>0.9</v>
      </c>
      <c r="AB12" s="214">
        <v>2</v>
      </c>
      <c r="AC12" s="203">
        <f t="shared" si="7"/>
        <v>2.9</v>
      </c>
      <c r="AD12" s="204">
        <f t="shared" si="11"/>
        <v>1.9333333333333333</v>
      </c>
      <c r="AE12" s="207">
        <v>2.8</v>
      </c>
      <c r="AF12" s="215">
        <v>0.3</v>
      </c>
      <c r="AG12" s="205">
        <v>1</v>
      </c>
      <c r="AH12" s="203">
        <f t="shared" si="8"/>
        <v>2.8</v>
      </c>
      <c r="AI12" s="213">
        <f>AVERAGE(AE12:AG12)</f>
        <v>1.3666666666666665</v>
      </c>
      <c r="AJ12" s="225"/>
      <c r="AK12" s="248">
        <v>2.21</v>
      </c>
      <c r="AL12" s="215">
        <v>1.6</v>
      </c>
      <c r="AM12" s="205">
        <v>2.6</v>
      </c>
      <c r="AN12" s="203">
        <f t="shared" si="9"/>
        <v>2.6</v>
      </c>
      <c r="AO12" s="203">
        <f>AVERAGE(AK12:AM12)</f>
        <v>2.1366666666666667</v>
      </c>
      <c r="AP12" s="248">
        <v>0.56000000000000005</v>
      </c>
      <c r="AQ12" s="215">
        <v>0.72</v>
      </c>
      <c r="AR12" s="205">
        <v>0.54</v>
      </c>
      <c r="AS12" s="203">
        <f t="shared" si="10"/>
        <v>0.72</v>
      </c>
      <c r="AT12" s="203">
        <f>AVERAGE(AP12:AR12)</f>
        <v>0.60666666666666669</v>
      </c>
      <c r="AU12" s="225"/>
      <c r="AV12" s="333">
        <f>MAX(G12:AU12)</f>
        <v>4.2</v>
      </c>
      <c r="AW12" s="241">
        <f>MAX(AT12,AO12,AI12,AD12,X12,S12,M12,H12)</f>
        <v>3.3666666666666671</v>
      </c>
      <c r="AX12" s="225"/>
      <c r="AY12" s="322"/>
    </row>
    <row r="13" spans="1:51" ht="18.75" x14ac:dyDescent="0.3">
      <c r="A13" s="240" t="s">
        <v>94</v>
      </c>
      <c r="B13" s="225"/>
      <c r="C13" s="239" t="s">
        <v>93</v>
      </c>
      <c r="D13" s="234">
        <v>2.0699999999999998</v>
      </c>
      <c r="E13" s="327">
        <v>0.96</v>
      </c>
      <c r="F13" s="332">
        <v>0.65</v>
      </c>
      <c r="G13" s="228">
        <f t="shared" si="0"/>
        <v>2.0699999999999998</v>
      </c>
      <c r="H13" s="229">
        <f>AVERAGE(D13:F13)</f>
        <v>1.2266666666666666</v>
      </c>
      <c r="I13" s="331">
        <v>0.34</v>
      </c>
      <c r="J13" s="327">
        <v>0.34</v>
      </c>
      <c r="K13" s="332">
        <v>0.92</v>
      </c>
      <c r="L13" s="326">
        <f t="shared" si="1"/>
        <v>0.92</v>
      </c>
      <c r="M13" s="330">
        <f t="shared" si="2"/>
        <v>0.53333333333333333</v>
      </c>
      <c r="N13" s="235"/>
      <c r="O13" s="234">
        <v>0.38</v>
      </c>
      <c r="P13" s="327">
        <v>0.36</v>
      </c>
      <c r="Q13" s="332">
        <v>0.39</v>
      </c>
      <c r="R13" s="228">
        <f t="shared" si="3"/>
        <v>0.39</v>
      </c>
      <c r="S13" s="229">
        <f t="shared" si="4"/>
        <v>0.37666666666666665</v>
      </c>
      <c r="T13" s="331">
        <v>0.8</v>
      </c>
      <c r="U13" s="327">
        <v>0.32</v>
      </c>
      <c r="V13" s="332">
        <v>0.35</v>
      </c>
      <c r="W13" s="326">
        <f t="shared" si="5"/>
        <v>0.8</v>
      </c>
      <c r="X13" s="330">
        <f>AVERAGE(T13:V13)</f>
        <v>0.49000000000000005</v>
      </c>
      <c r="Y13" s="235"/>
      <c r="Z13" s="234">
        <v>1.3</v>
      </c>
      <c r="AA13" s="327">
        <v>0.72</v>
      </c>
      <c r="AB13" s="237">
        <v>1.2</v>
      </c>
      <c r="AC13" s="228">
        <f t="shared" si="7"/>
        <v>1.3</v>
      </c>
      <c r="AD13" s="229">
        <f t="shared" si="11"/>
        <v>1.0733333333333333</v>
      </c>
      <c r="AE13" s="331">
        <v>0.34</v>
      </c>
      <c r="AF13" s="327">
        <v>0.35</v>
      </c>
      <c r="AG13" s="238">
        <v>0.26</v>
      </c>
      <c r="AH13" s="326">
        <f t="shared" si="8"/>
        <v>0.35</v>
      </c>
      <c r="AI13" s="330">
        <f>AVERAGE(AE13:AG13)</f>
        <v>0.31666666666666665</v>
      </c>
      <c r="AJ13" s="235"/>
      <c r="AK13" s="328">
        <v>0.47</v>
      </c>
      <c r="AL13" s="327">
        <v>0.18</v>
      </c>
      <c r="AM13" s="329">
        <v>0</v>
      </c>
      <c r="AN13" s="228">
        <f t="shared" si="9"/>
        <v>0.47</v>
      </c>
      <c r="AO13" s="326">
        <f>AVERAGE(AK13:AL13)</f>
        <v>0.32499999999999996</v>
      </c>
      <c r="AP13" s="328">
        <v>0.35</v>
      </c>
      <c r="AQ13" s="327">
        <v>0.37</v>
      </c>
      <c r="AR13" s="238">
        <v>0.51</v>
      </c>
      <c r="AS13" s="326">
        <f t="shared" si="10"/>
        <v>0.51</v>
      </c>
      <c r="AT13" s="326">
        <f>AVERAGE(AP13:AR13)</f>
        <v>0.41</v>
      </c>
      <c r="AU13" s="225"/>
      <c r="AV13" s="227"/>
      <c r="AW13" s="226"/>
      <c r="AX13" s="225"/>
    </row>
    <row r="14" spans="1:51" ht="19.5" thickBot="1" x14ac:dyDescent="0.35">
      <c r="A14" s="224" t="s">
        <v>4</v>
      </c>
      <c r="B14" s="225"/>
      <c r="C14" s="223" t="s">
        <v>93</v>
      </c>
      <c r="D14" s="248">
        <v>1.1000000000000001</v>
      </c>
      <c r="E14" s="206">
        <v>0</v>
      </c>
      <c r="F14" s="218">
        <v>0</v>
      </c>
      <c r="G14" s="203">
        <f t="shared" si="0"/>
        <v>1.1000000000000001</v>
      </c>
      <c r="H14" s="204">
        <f>D14</f>
        <v>1.1000000000000001</v>
      </c>
      <c r="I14" s="245">
        <v>0.03</v>
      </c>
      <c r="J14" s="211">
        <v>6.2E-2</v>
      </c>
      <c r="K14" s="217">
        <v>0.66</v>
      </c>
      <c r="L14" s="203">
        <f t="shared" si="1"/>
        <v>0.66</v>
      </c>
      <c r="M14" s="243">
        <f t="shared" si="2"/>
        <v>0.25066666666666665</v>
      </c>
      <c r="N14" s="225"/>
      <c r="O14" s="221">
        <v>0</v>
      </c>
      <c r="P14" s="206">
        <v>0</v>
      </c>
      <c r="Q14" s="218">
        <v>0</v>
      </c>
      <c r="R14" s="324">
        <f t="shared" si="3"/>
        <v>0</v>
      </c>
      <c r="S14" s="220">
        <f t="shared" si="4"/>
        <v>0</v>
      </c>
      <c r="T14" s="245">
        <v>0.53</v>
      </c>
      <c r="U14" s="206">
        <v>0</v>
      </c>
      <c r="V14" s="218">
        <v>0</v>
      </c>
      <c r="W14" s="203">
        <f t="shared" si="5"/>
        <v>0.53</v>
      </c>
      <c r="X14" s="243">
        <f>AVERAGE(T14:T14)</f>
        <v>0.53</v>
      </c>
      <c r="Y14" s="225"/>
      <c r="Z14" s="212">
        <v>0.84</v>
      </c>
      <c r="AA14" s="211">
        <v>0.28000000000000003</v>
      </c>
      <c r="AB14" s="217">
        <v>0.57999999999999996</v>
      </c>
      <c r="AC14" s="216">
        <f t="shared" si="7"/>
        <v>0.84</v>
      </c>
      <c r="AD14" s="209">
        <v>0.56000000000000005</v>
      </c>
      <c r="AE14" s="245">
        <v>7.0000000000000007E-2</v>
      </c>
      <c r="AF14" s="211">
        <v>0.11</v>
      </c>
      <c r="AG14" s="242">
        <v>6.7000000000000002E-3</v>
      </c>
      <c r="AH14" s="216">
        <f t="shared" si="8"/>
        <v>0.11</v>
      </c>
      <c r="AI14" s="325">
        <f>AVERAGE(AE14:AG14)</f>
        <v>6.2233333333333335E-2</v>
      </c>
      <c r="AJ14" s="225"/>
      <c r="AK14" s="221">
        <v>0</v>
      </c>
      <c r="AL14" s="206">
        <v>0</v>
      </c>
      <c r="AM14" s="210">
        <v>0</v>
      </c>
      <c r="AN14" s="324">
        <f t="shared" si="9"/>
        <v>0</v>
      </c>
      <c r="AO14" s="324">
        <f>AVERAGE(AK14:AM14)</f>
        <v>0</v>
      </c>
      <c r="AP14" s="221">
        <v>0</v>
      </c>
      <c r="AQ14" s="211">
        <v>8.8999999999999996E-2</v>
      </c>
      <c r="AR14" s="242">
        <v>0.26</v>
      </c>
      <c r="AS14" s="216">
        <f t="shared" si="10"/>
        <v>0.26</v>
      </c>
      <c r="AT14" s="216">
        <f>AVERAGE(AQ14:AR14)</f>
        <v>0.17449999999999999</v>
      </c>
      <c r="AU14" s="225"/>
      <c r="AV14" s="323">
        <f>MAX(G14:AU14)</f>
        <v>1.1000000000000001</v>
      </c>
      <c r="AW14" s="201">
        <f>MAX(AT14,AO14,AI14,AD14,X14,S14,M14,H14)</f>
        <v>1.1000000000000001</v>
      </c>
      <c r="AX14" s="225"/>
      <c r="AY14" s="322"/>
    </row>
    <row r="15" spans="1:51" ht="16.5" thickBot="1" x14ac:dyDescent="0.3">
      <c r="D15" s="283"/>
      <c r="E15" s="283"/>
      <c r="F15" s="283"/>
      <c r="G15" s="225"/>
      <c r="H15" s="225"/>
      <c r="I15" s="321"/>
      <c r="L15" s="225"/>
      <c r="O15" s="283"/>
      <c r="P15" s="283"/>
      <c r="Q15" s="283"/>
      <c r="R15" s="320"/>
      <c r="S15" s="320"/>
      <c r="W15" s="320"/>
      <c r="Z15" s="283"/>
      <c r="AA15" s="283"/>
      <c r="AB15" s="283"/>
      <c r="AC15" s="225"/>
      <c r="AD15" s="225"/>
      <c r="AE15" s="172"/>
      <c r="AF15" s="172"/>
      <c r="AG15" s="172"/>
      <c r="AH15" s="225"/>
      <c r="AI15" s="172"/>
      <c r="AK15" s="283"/>
      <c r="AL15" s="283"/>
      <c r="AM15" s="283"/>
      <c r="AN15" s="320"/>
      <c r="AO15" s="320"/>
      <c r="AS15" s="320"/>
    </row>
    <row r="16" spans="1:51" ht="16.5" thickBot="1" x14ac:dyDescent="0.3">
      <c r="A16" s="6"/>
      <c r="B16" s="310"/>
      <c r="D16" s="317"/>
      <c r="E16" s="314"/>
      <c r="F16" s="319"/>
      <c r="G16" s="312" t="s">
        <v>104</v>
      </c>
      <c r="H16" s="316" t="s">
        <v>104</v>
      </c>
      <c r="I16" s="315"/>
      <c r="J16" s="314"/>
      <c r="K16" s="319"/>
      <c r="L16" s="312" t="s">
        <v>104</v>
      </c>
      <c r="M16" s="311" t="s">
        <v>104</v>
      </c>
      <c r="N16" s="310"/>
      <c r="O16" s="317"/>
      <c r="P16" s="314"/>
      <c r="Q16" s="319"/>
      <c r="R16" s="312" t="s">
        <v>104</v>
      </c>
      <c r="S16" s="316" t="s">
        <v>104</v>
      </c>
      <c r="T16" s="315"/>
      <c r="U16" s="314"/>
      <c r="V16" s="318"/>
      <c r="W16" s="311" t="s">
        <v>104</v>
      </c>
      <c r="X16" s="313" t="s">
        <v>104</v>
      </c>
      <c r="Y16" s="310"/>
      <c r="Z16" s="317"/>
      <c r="AA16" s="314"/>
      <c r="AB16" s="312"/>
      <c r="AC16" s="311" t="s">
        <v>104</v>
      </c>
      <c r="AD16" s="316" t="s">
        <v>104</v>
      </c>
      <c r="AE16" s="315"/>
      <c r="AF16" s="314"/>
      <c r="AG16" s="312"/>
      <c r="AH16" s="311" t="s">
        <v>104</v>
      </c>
      <c r="AI16" s="313" t="s">
        <v>104</v>
      </c>
      <c r="AJ16" s="310"/>
      <c r="AK16" s="317"/>
      <c r="AL16" s="314"/>
      <c r="AM16" s="313"/>
      <c r="AN16" s="312" t="s">
        <v>104</v>
      </c>
      <c r="AO16" s="316" t="s">
        <v>104</v>
      </c>
      <c r="AP16" s="315"/>
      <c r="AQ16" s="314"/>
      <c r="AR16" s="313"/>
      <c r="AS16" s="312" t="s">
        <v>104</v>
      </c>
      <c r="AT16" s="311" t="s">
        <v>104</v>
      </c>
      <c r="AU16" s="310"/>
      <c r="AV16" s="509" t="s">
        <v>103</v>
      </c>
      <c r="AW16" s="510"/>
      <c r="AX16" s="310"/>
    </row>
    <row r="17" spans="1:50" x14ac:dyDescent="0.25">
      <c r="A17" s="309" t="s">
        <v>63</v>
      </c>
      <c r="B17" s="295"/>
      <c r="D17" s="304" t="s">
        <v>102</v>
      </c>
      <c r="E17" s="301" t="s">
        <v>101</v>
      </c>
      <c r="F17" s="308" t="s">
        <v>100</v>
      </c>
      <c r="G17" s="299" t="s">
        <v>99</v>
      </c>
      <c r="H17" s="303" t="s">
        <v>98</v>
      </c>
      <c r="I17" s="302" t="s">
        <v>102</v>
      </c>
      <c r="J17" s="301" t="s">
        <v>101</v>
      </c>
      <c r="K17" s="308" t="s">
        <v>100</v>
      </c>
      <c r="L17" s="299" t="s">
        <v>99</v>
      </c>
      <c r="M17" s="298" t="s">
        <v>98</v>
      </c>
      <c r="N17" s="295"/>
      <c r="O17" s="304" t="s">
        <v>102</v>
      </c>
      <c r="P17" s="301" t="s">
        <v>101</v>
      </c>
      <c r="Q17" s="308" t="s">
        <v>100</v>
      </c>
      <c r="R17" s="299" t="s">
        <v>99</v>
      </c>
      <c r="S17" s="303" t="s">
        <v>98</v>
      </c>
      <c r="T17" s="302" t="s">
        <v>102</v>
      </c>
      <c r="U17" s="301" t="s">
        <v>101</v>
      </c>
      <c r="V17" s="307" t="s">
        <v>100</v>
      </c>
      <c r="W17" s="298" t="s">
        <v>99</v>
      </c>
      <c r="X17" s="305" t="s">
        <v>98</v>
      </c>
      <c r="Y17" s="295"/>
      <c r="Z17" s="304" t="s">
        <v>102</v>
      </c>
      <c r="AA17" s="301" t="s">
        <v>101</v>
      </c>
      <c r="AB17" s="306" t="s">
        <v>100</v>
      </c>
      <c r="AC17" s="298" t="s">
        <v>99</v>
      </c>
      <c r="AD17" s="303" t="s">
        <v>98</v>
      </c>
      <c r="AE17" s="302" t="s">
        <v>102</v>
      </c>
      <c r="AF17" s="301" t="s">
        <v>101</v>
      </c>
      <c r="AG17" s="306" t="s">
        <v>100</v>
      </c>
      <c r="AH17" s="298" t="s">
        <v>99</v>
      </c>
      <c r="AI17" s="305" t="s">
        <v>98</v>
      </c>
      <c r="AJ17" s="295"/>
      <c r="AK17" s="304" t="s">
        <v>102</v>
      </c>
      <c r="AL17" s="301" t="s">
        <v>101</v>
      </c>
      <c r="AM17" s="300" t="s">
        <v>100</v>
      </c>
      <c r="AN17" s="299" t="s">
        <v>99</v>
      </c>
      <c r="AO17" s="303" t="s">
        <v>98</v>
      </c>
      <c r="AP17" s="302" t="s">
        <v>102</v>
      </c>
      <c r="AQ17" s="301" t="s">
        <v>101</v>
      </c>
      <c r="AR17" s="300" t="s">
        <v>100</v>
      </c>
      <c r="AS17" s="299" t="s">
        <v>99</v>
      </c>
      <c r="AT17" s="298" t="s">
        <v>98</v>
      </c>
      <c r="AU17" s="295"/>
      <c r="AV17" s="297" t="s">
        <v>97</v>
      </c>
      <c r="AW17" s="296" t="s">
        <v>96</v>
      </c>
      <c r="AX17" s="295"/>
    </row>
    <row r="18" spans="1:50" ht="16.5" thickBot="1" x14ac:dyDescent="0.3">
      <c r="A18" s="273" t="s">
        <v>87</v>
      </c>
      <c r="B18" s="272"/>
      <c r="D18" s="293"/>
      <c r="E18" s="292"/>
      <c r="F18" s="291"/>
      <c r="G18" s="290"/>
      <c r="H18" s="289"/>
      <c r="I18" s="288"/>
      <c r="J18" s="287"/>
      <c r="K18" s="294"/>
      <c r="L18" s="290"/>
      <c r="M18" s="285"/>
      <c r="N18" s="272"/>
      <c r="O18" s="293"/>
      <c r="P18" s="292"/>
      <c r="Q18" s="291"/>
      <c r="R18" s="290"/>
      <c r="S18" s="289"/>
      <c r="T18" s="288"/>
      <c r="U18" s="287"/>
      <c r="V18" s="286"/>
      <c r="W18" s="285"/>
      <c r="X18" s="284"/>
      <c r="Y18" s="272"/>
      <c r="Z18" s="281"/>
      <c r="AA18" s="278"/>
      <c r="AB18" s="283"/>
      <c r="AC18" s="275"/>
      <c r="AD18" s="280"/>
      <c r="AE18" s="279"/>
      <c r="AF18" s="278"/>
      <c r="AG18" s="283"/>
      <c r="AH18" s="275"/>
      <c r="AI18" s="282"/>
      <c r="AJ18" s="272"/>
      <c r="AK18" s="281"/>
      <c r="AL18" s="278"/>
      <c r="AM18" s="277"/>
      <c r="AN18" s="276"/>
      <c r="AO18" s="280"/>
      <c r="AP18" s="279"/>
      <c r="AQ18" s="278"/>
      <c r="AR18" s="277"/>
      <c r="AS18" s="276"/>
      <c r="AT18" s="275"/>
      <c r="AU18" s="272"/>
      <c r="AV18" s="274" t="s">
        <v>93</v>
      </c>
      <c r="AW18" s="273" t="s">
        <v>93</v>
      </c>
      <c r="AX18" s="272"/>
    </row>
    <row r="19" spans="1:50" ht="18.75" x14ac:dyDescent="0.3">
      <c r="A19" s="224" t="s">
        <v>57</v>
      </c>
      <c r="B19" s="225"/>
      <c r="C19" s="271" t="s">
        <v>93</v>
      </c>
      <c r="D19" s="212">
        <f>D20+D21</f>
        <v>0.63</v>
      </c>
      <c r="E19" s="211">
        <f>E20+E21</f>
        <v>0.77</v>
      </c>
      <c r="F19" s="242">
        <f>F20+F21</f>
        <v>0.94</v>
      </c>
      <c r="G19" s="209">
        <f t="shared" ref="G19:G27" si="12">MAX(D19:F19)</f>
        <v>0.94</v>
      </c>
      <c r="H19" s="208">
        <f t="shared" ref="H19:H24" si="13">AVERAGE(D19:F19)</f>
        <v>0.77999999999999992</v>
      </c>
      <c r="I19" s="207">
        <f>I20+I21</f>
        <v>1.63</v>
      </c>
      <c r="J19" s="215">
        <f>J20+J21</f>
        <v>4.1999999999999993</v>
      </c>
      <c r="K19" s="205">
        <f>K20+K21</f>
        <v>1.29</v>
      </c>
      <c r="L19" s="204">
        <f t="shared" ref="L19:L27" si="14">MAX(I19:K19)</f>
        <v>4.1999999999999993</v>
      </c>
      <c r="M19" s="203">
        <f t="shared" ref="M19:M24" si="15">AVERAGE(I19:K19)</f>
        <v>2.3733333333333331</v>
      </c>
      <c r="N19" s="225"/>
      <c r="O19" s="212">
        <f>O20+O21</f>
        <v>0.67999999999999994</v>
      </c>
      <c r="P19" s="211">
        <f>P20+P21</f>
        <v>1.42</v>
      </c>
      <c r="Q19" s="242">
        <f>Q20+Q21</f>
        <v>1.04</v>
      </c>
      <c r="R19" s="209">
        <f t="shared" ref="R19:R27" si="16">MAX(O19:Q19)</f>
        <v>1.42</v>
      </c>
      <c r="S19" s="208">
        <f t="shared" ref="S19:S24" si="17">AVERAGE(O19:Q19)</f>
        <v>1.0466666666666666</v>
      </c>
      <c r="T19" s="245">
        <f>T20+T21</f>
        <v>0.99</v>
      </c>
      <c r="U19" s="215">
        <f>U20+U21</f>
        <v>1.55</v>
      </c>
      <c r="V19" s="214">
        <f>V20+V21</f>
        <v>3.5999999999999996</v>
      </c>
      <c r="W19" s="203">
        <f t="shared" ref="W19:W27" si="18">MAX(T19:V19)</f>
        <v>3.5999999999999996</v>
      </c>
      <c r="X19" s="213">
        <f>AVERAGE(T19:V19)</f>
        <v>2.0466666666666664</v>
      </c>
      <c r="Y19" s="225"/>
      <c r="Z19" s="212">
        <f>Z20+Z21</f>
        <v>0.49099999999999999</v>
      </c>
      <c r="AA19" s="211">
        <f>AA20+AA21</f>
        <v>0.52</v>
      </c>
      <c r="AB19" s="217">
        <f>AB20+AB21</f>
        <v>0.53700000000000003</v>
      </c>
      <c r="AC19" s="216">
        <f t="shared" ref="AC19:AC27" si="19">MAX(Z19:AB19)</f>
        <v>0.53700000000000003</v>
      </c>
      <c r="AD19" s="208">
        <f t="shared" ref="AD19:AD24" si="20">AVERAGE(Z19:AB19)</f>
        <v>0.51600000000000001</v>
      </c>
      <c r="AE19" s="207">
        <f>AE20+AE21</f>
        <v>1.73</v>
      </c>
      <c r="AF19" s="215">
        <f>AF20+AF21</f>
        <v>1.4100000000000001</v>
      </c>
      <c r="AG19" s="214">
        <f>AG20+AG21</f>
        <v>1.32</v>
      </c>
      <c r="AH19" s="203">
        <f t="shared" ref="AH19:AH27" si="21">MAX(AE19:AG19)</f>
        <v>1.73</v>
      </c>
      <c r="AI19" s="213">
        <f t="shared" ref="AI19:AI24" si="22">AVERAGE(AE19:AG19)</f>
        <v>1.4866666666666666</v>
      </c>
      <c r="AJ19" s="225"/>
      <c r="AK19" s="212">
        <f>AK20+AK21</f>
        <v>1.194</v>
      </c>
      <c r="AL19" s="211">
        <f>AL20+AL21</f>
        <v>0.95199999999999996</v>
      </c>
      <c r="AM19" s="242">
        <f>AM20+AM21</f>
        <v>0.63600000000000001</v>
      </c>
      <c r="AN19" s="204">
        <f t="shared" ref="AN19:AN27" si="23">MAX(AK19:AM19)</f>
        <v>1.194</v>
      </c>
      <c r="AO19" s="208">
        <f>AVERAGE(AK19:AM19)</f>
        <v>0.92733333333333334</v>
      </c>
      <c r="AP19" s="207">
        <f>AP20+AP21</f>
        <v>2.62</v>
      </c>
      <c r="AQ19" s="215">
        <f>AQ20+AQ21</f>
        <v>1.52</v>
      </c>
      <c r="AR19" s="205">
        <f>AR20+AR21</f>
        <v>1.32</v>
      </c>
      <c r="AS19" s="204">
        <f t="shared" ref="AS19:AS27" si="24">MAX(AP19:AR19)</f>
        <v>2.62</v>
      </c>
      <c r="AT19" s="203">
        <f>AVERAGE(AP19:AR19)</f>
        <v>1.8200000000000003</v>
      </c>
      <c r="AU19" s="225"/>
      <c r="AV19" s="270">
        <f>MAX(G19:AT19)</f>
        <v>4.1999999999999993</v>
      </c>
      <c r="AW19" s="241">
        <f>MAX(AT19,AO19,AI19,AD19,X19,S19,M19,H19)</f>
        <v>2.3733333333333331</v>
      </c>
      <c r="AX19" s="225"/>
    </row>
    <row r="20" spans="1:50" ht="18.75" x14ac:dyDescent="0.3">
      <c r="A20" s="268" t="s">
        <v>58</v>
      </c>
      <c r="B20" s="225"/>
      <c r="C20" s="223" t="s">
        <v>93</v>
      </c>
      <c r="D20" s="212">
        <v>0.04</v>
      </c>
      <c r="E20" s="211">
        <v>0.06</v>
      </c>
      <c r="F20" s="242">
        <v>0.23</v>
      </c>
      <c r="G20" s="209">
        <f t="shared" si="12"/>
        <v>0.23</v>
      </c>
      <c r="H20" s="208">
        <f t="shared" si="13"/>
        <v>0.11</v>
      </c>
      <c r="I20" s="245">
        <v>0.68</v>
      </c>
      <c r="J20" s="215">
        <v>2.2999999999999998</v>
      </c>
      <c r="K20" s="242">
        <v>0.3</v>
      </c>
      <c r="L20" s="204">
        <f t="shared" si="14"/>
        <v>2.2999999999999998</v>
      </c>
      <c r="M20" s="203">
        <f t="shared" si="15"/>
        <v>1.0933333333333333</v>
      </c>
      <c r="N20" s="225"/>
      <c r="O20" s="212">
        <v>0.27</v>
      </c>
      <c r="P20" s="211">
        <v>0.68</v>
      </c>
      <c r="Q20" s="242">
        <v>0.41</v>
      </c>
      <c r="R20" s="209">
        <f t="shared" si="16"/>
        <v>0.68</v>
      </c>
      <c r="S20" s="208">
        <f t="shared" si="17"/>
        <v>0.45333333333333337</v>
      </c>
      <c r="T20" s="245">
        <v>0.2</v>
      </c>
      <c r="U20" s="211">
        <v>0.9</v>
      </c>
      <c r="V20" s="214">
        <v>2.4</v>
      </c>
      <c r="W20" s="203">
        <f t="shared" si="18"/>
        <v>2.4</v>
      </c>
      <c r="X20" s="213">
        <f>AVERAGE(T20:V20)</f>
        <v>1.1666666666666667</v>
      </c>
      <c r="Y20" s="225"/>
      <c r="Z20" s="212">
        <v>1.0999999999999999E-2</v>
      </c>
      <c r="AA20" s="211">
        <v>0.05</v>
      </c>
      <c r="AB20" s="217">
        <v>4.7E-2</v>
      </c>
      <c r="AC20" s="216">
        <f t="shared" si="19"/>
        <v>0.05</v>
      </c>
      <c r="AD20" s="208">
        <f t="shared" si="20"/>
        <v>3.5999999999999997E-2</v>
      </c>
      <c r="AE20" s="245">
        <v>0.23</v>
      </c>
      <c r="AF20" s="211">
        <v>0.31</v>
      </c>
      <c r="AG20" s="217">
        <v>0.22</v>
      </c>
      <c r="AH20" s="216">
        <f t="shared" si="21"/>
        <v>0.31</v>
      </c>
      <c r="AI20" s="243">
        <f t="shared" si="22"/>
        <v>0.25333333333333335</v>
      </c>
      <c r="AJ20" s="225"/>
      <c r="AK20" s="212">
        <v>0.36399999999999999</v>
      </c>
      <c r="AL20" s="211">
        <v>0.24199999999999999</v>
      </c>
      <c r="AM20" s="242">
        <v>1.6E-2</v>
      </c>
      <c r="AN20" s="209">
        <f t="shared" si="23"/>
        <v>0.36399999999999999</v>
      </c>
      <c r="AO20" s="208">
        <f>AVERAGE(AK20:AM20)</f>
        <v>0.20733333333333334</v>
      </c>
      <c r="AP20" s="245">
        <v>0.82</v>
      </c>
      <c r="AQ20" s="211">
        <v>0.32</v>
      </c>
      <c r="AR20" s="242">
        <v>0.4</v>
      </c>
      <c r="AS20" s="204">
        <f t="shared" si="24"/>
        <v>0.82</v>
      </c>
      <c r="AT20" s="216">
        <f>AVERAGE(AP20:AR20)</f>
        <v>0.51333333333333331</v>
      </c>
      <c r="AU20" s="225"/>
      <c r="AV20" s="270">
        <f>MAX(G20:AT20)</f>
        <v>2.4</v>
      </c>
      <c r="AW20" s="241">
        <f>MAX(AT20,AO20,AI20,AD20,X20,S20,M20,H20)</f>
        <v>1.1666666666666667</v>
      </c>
      <c r="AX20" s="225"/>
    </row>
    <row r="21" spans="1:50" ht="18.75" x14ac:dyDescent="0.3">
      <c r="A21" s="268" t="s">
        <v>95</v>
      </c>
      <c r="B21" s="225"/>
      <c r="C21" s="223" t="s">
        <v>93</v>
      </c>
      <c r="D21" s="212">
        <v>0.59</v>
      </c>
      <c r="E21" s="211">
        <v>0.71</v>
      </c>
      <c r="F21" s="242">
        <v>0.71</v>
      </c>
      <c r="G21" s="209">
        <f t="shared" si="12"/>
        <v>0.71</v>
      </c>
      <c r="H21" s="208">
        <f t="shared" si="13"/>
        <v>0.66999999999999993</v>
      </c>
      <c r="I21" s="245">
        <v>0.95</v>
      </c>
      <c r="J21" s="211">
        <v>1.9</v>
      </c>
      <c r="K21" s="242">
        <v>0.99</v>
      </c>
      <c r="L21" s="204">
        <f t="shared" si="14"/>
        <v>1.9</v>
      </c>
      <c r="M21" s="203">
        <f t="shared" si="15"/>
        <v>1.28</v>
      </c>
      <c r="N21" s="225"/>
      <c r="O21" s="212">
        <v>0.41</v>
      </c>
      <c r="P21" s="211">
        <v>0.74</v>
      </c>
      <c r="Q21" s="242">
        <v>0.63</v>
      </c>
      <c r="R21" s="209">
        <f t="shared" si="16"/>
        <v>0.74</v>
      </c>
      <c r="S21" s="208">
        <f t="shared" si="17"/>
        <v>0.59333333333333327</v>
      </c>
      <c r="T21" s="245">
        <v>0.79</v>
      </c>
      <c r="U21" s="211">
        <v>0.65</v>
      </c>
      <c r="V21" s="214">
        <v>1.2</v>
      </c>
      <c r="W21" s="203">
        <f t="shared" si="18"/>
        <v>1.2</v>
      </c>
      <c r="X21" s="243">
        <v>0.87</v>
      </c>
      <c r="Y21" s="225"/>
      <c r="Z21" s="212">
        <v>0.48</v>
      </c>
      <c r="AA21" s="211">
        <v>0.47</v>
      </c>
      <c r="AB21" s="217">
        <v>0.49</v>
      </c>
      <c r="AC21" s="203">
        <f t="shared" si="19"/>
        <v>0.49</v>
      </c>
      <c r="AD21" s="208">
        <f t="shared" si="20"/>
        <v>0.48</v>
      </c>
      <c r="AE21" s="207">
        <v>1.5</v>
      </c>
      <c r="AF21" s="215">
        <v>1.1000000000000001</v>
      </c>
      <c r="AG21" s="214">
        <v>1.1000000000000001</v>
      </c>
      <c r="AH21" s="203">
        <f t="shared" si="21"/>
        <v>1.5</v>
      </c>
      <c r="AI21" s="213">
        <f t="shared" si="22"/>
        <v>1.2333333333333334</v>
      </c>
      <c r="AJ21" s="225"/>
      <c r="AK21" s="212">
        <v>0.83</v>
      </c>
      <c r="AL21" s="211">
        <v>0.71</v>
      </c>
      <c r="AM21" s="242">
        <v>0.62</v>
      </c>
      <c r="AN21" s="209">
        <f t="shared" si="23"/>
        <v>0.83</v>
      </c>
      <c r="AO21" s="208">
        <f>AVERAGE(AK21:AM21)</f>
        <v>0.72000000000000008</v>
      </c>
      <c r="AP21" s="207">
        <v>1.8</v>
      </c>
      <c r="AQ21" s="215">
        <v>1.2</v>
      </c>
      <c r="AR21" s="205">
        <v>0.92</v>
      </c>
      <c r="AS21" s="204">
        <f t="shared" si="24"/>
        <v>1.8</v>
      </c>
      <c r="AT21" s="203">
        <f>AVERAGE(AP21:AR21)</f>
        <v>1.3066666666666666</v>
      </c>
      <c r="AU21" s="225"/>
      <c r="AV21" s="269"/>
      <c r="AW21" s="226"/>
      <c r="AX21" s="225"/>
    </row>
    <row r="22" spans="1:50" ht="18.75" x14ac:dyDescent="0.3">
      <c r="A22" s="268" t="s">
        <v>59</v>
      </c>
      <c r="B22" s="249"/>
      <c r="C22" s="223" t="s">
        <v>93</v>
      </c>
      <c r="D22" s="259">
        <v>1E-4</v>
      </c>
      <c r="E22" s="255">
        <v>1E-4</v>
      </c>
      <c r="F22" s="254">
        <v>5.9999999999999995E-4</v>
      </c>
      <c r="G22" s="253">
        <f t="shared" si="12"/>
        <v>5.9999999999999995E-4</v>
      </c>
      <c r="H22" s="257">
        <f t="shared" si="13"/>
        <v>2.6666666666666663E-4</v>
      </c>
      <c r="I22" s="256">
        <v>3.0000000000000001E-3</v>
      </c>
      <c r="J22" s="255">
        <v>8.2000000000000007E-3</v>
      </c>
      <c r="K22" s="254">
        <v>1E-3</v>
      </c>
      <c r="L22" s="253">
        <f t="shared" si="14"/>
        <v>8.2000000000000007E-3</v>
      </c>
      <c r="M22" s="252">
        <f t="shared" si="15"/>
        <v>4.0666666666666672E-3</v>
      </c>
      <c r="N22" s="249"/>
      <c r="O22" s="259">
        <v>4.2999999999999999E-4</v>
      </c>
      <c r="P22" s="255">
        <v>5.5000000000000003E-4</v>
      </c>
      <c r="Q22" s="254">
        <v>3.8999999999999999E-4</v>
      </c>
      <c r="R22" s="253">
        <f t="shared" si="16"/>
        <v>5.5000000000000003E-4</v>
      </c>
      <c r="S22" s="257">
        <f t="shared" si="17"/>
        <v>4.5666666666666664E-4</v>
      </c>
      <c r="T22" s="256">
        <v>1.6999999999999999E-3</v>
      </c>
      <c r="U22" s="267">
        <v>4.0000000000000001E-3</v>
      </c>
      <c r="V22" s="261">
        <v>1.4E-2</v>
      </c>
      <c r="W22" s="252">
        <f t="shared" si="18"/>
        <v>1.4E-2</v>
      </c>
      <c r="X22" s="260">
        <v>6.4000000000000003E-3</v>
      </c>
      <c r="Y22" s="249"/>
      <c r="Z22" s="266">
        <v>1.5999999999999999E-5</v>
      </c>
      <c r="AA22" s="265">
        <v>5.8999999999999998E-5</v>
      </c>
      <c r="AB22" s="264">
        <v>5.5999999999999999E-5</v>
      </c>
      <c r="AC22" s="263">
        <f t="shared" si="19"/>
        <v>5.8999999999999998E-5</v>
      </c>
      <c r="AD22" s="262">
        <f t="shared" si="20"/>
        <v>4.366666666666666E-5</v>
      </c>
      <c r="AE22" s="256">
        <v>4.4000000000000002E-4</v>
      </c>
      <c r="AF22" s="255">
        <v>2.7000000000000001E-3</v>
      </c>
      <c r="AG22" s="261">
        <v>9.7000000000000005E-4</v>
      </c>
      <c r="AH22" s="252">
        <f t="shared" si="21"/>
        <v>2.7000000000000001E-3</v>
      </c>
      <c r="AI22" s="260">
        <f t="shared" si="22"/>
        <v>1.3699999999999999E-3</v>
      </c>
      <c r="AJ22" s="249"/>
      <c r="AK22" s="259">
        <v>3.8000000000000002E-4</v>
      </c>
      <c r="AL22" s="255">
        <v>2.9E-4</v>
      </c>
      <c r="AM22" s="258">
        <v>2.8E-5</v>
      </c>
      <c r="AN22" s="253">
        <f t="shared" si="23"/>
        <v>3.8000000000000002E-4</v>
      </c>
      <c r="AO22" s="257">
        <f>AVERAGE(AK22:AM22)</f>
        <v>2.3266666666666669E-4</v>
      </c>
      <c r="AP22" s="256">
        <v>1.5E-3</v>
      </c>
      <c r="AQ22" s="255">
        <v>5.5999999999999995E-4</v>
      </c>
      <c r="AR22" s="254">
        <v>4.4000000000000002E-4</v>
      </c>
      <c r="AS22" s="253">
        <f t="shared" si="24"/>
        <v>1.5E-3</v>
      </c>
      <c r="AT22" s="252">
        <v>8.4000000000000003E-4</v>
      </c>
      <c r="AU22" s="249"/>
      <c r="AV22" s="251">
        <f>MAX(G22:AT22)</f>
        <v>1.4E-2</v>
      </c>
      <c r="AW22" s="250">
        <f>MAX(AT22,AO22,AI22,AD22,X22,S22,M22,H22)</f>
        <v>6.4000000000000003E-3</v>
      </c>
      <c r="AX22" s="249"/>
    </row>
    <row r="23" spans="1:50" ht="18.75" x14ac:dyDescent="0.3">
      <c r="A23" s="224" t="s">
        <v>3</v>
      </c>
      <c r="B23" s="225"/>
      <c r="C23" s="223" t="s">
        <v>93</v>
      </c>
      <c r="D23" s="248">
        <v>11</v>
      </c>
      <c r="E23" s="215">
        <v>24.7</v>
      </c>
      <c r="F23" s="205">
        <v>31.2</v>
      </c>
      <c r="G23" s="204">
        <f t="shared" si="12"/>
        <v>31.2</v>
      </c>
      <c r="H23" s="244">
        <f t="shared" si="13"/>
        <v>22.3</v>
      </c>
      <c r="I23" s="207">
        <v>23.52</v>
      </c>
      <c r="J23" s="215">
        <v>51.37</v>
      </c>
      <c r="K23" s="205">
        <v>16.14</v>
      </c>
      <c r="L23" s="204">
        <f t="shared" si="14"/>
        <v>51.37</v>
      </c>
      <c r="M23" s="203">
        <f t="shared" si="15"/>
        <v>30.343333333333334</v>
      </c>
      <c r="N23" s="225"/>
      <c r="O23" s="248">
        <v>19.899999999999999</v>
      </c>
      <c r="P23" s="215">
        <v>20.7</v>
      </c>
      <c r="Q23" s="205">
        <v>23.3</v>
      </c>
      <c r="R23" s="204">
        <f t="shared" si="16"/>
        <v>23.3</v>
      </c>
      <c r="S23" s="244">
        <f t="shared" si="17"/>
        <v>21.299999999999997</v>
      </c>
      <c r="T23" s="207">
        <v>30.2</v>
      </c>
      <c r="U23" s="215">
        <v>22.9</v>
      </c>
      <c r="V23" s="214">
        <v>28.5</v>
      </c>
      <c r="W23" s="203">
        <f t="shared" si="18"/>
        <v>30.2</v>
      </c>
      <c r="X23" s="213">
        <f>AVERAGE(T23:V23)</f>
        <v>27.2</v>
      </c>
      <c r="Y23" s="225"/>
      <c r="Z23" s="248">
        <v>6.29</v>
      </c>
      <c r="AA23" s="215">
        <v>8.5</v>
      </c>
      <c r="AB23" s="214">
        <v>48.1</v>
      </c>
      <c r="AC23" s="203">
        <f t="shared" si="19"/>
        <v>48.1</v>
      </c>
      <c r="AD23" s="244">
        <f t="shared" si="20"/>
        <v>20.963333333333335</v>
      </c>
      <c r="AE23" s="207">
        <v>42.1</v>
      </c>
      <c r="AF23" s="215">
        <v>31.3</v>
      </c>
      <c r="AG23" s="214">
        <v>29.2</v>
      </c>
      <c r="AH23" s="203">
        <f t="shared" si="21"/>
        <v>42.1</v>
      </c>
      <c r="AI23" s="213">
        <f t="shared" si="22"/>
        <v>34.200000000000003</v>
      </c>
      <c r="AJ23" s="225"/>
      <c r="AK23" s="248">
        <v>9.57</v>
      </c>
      <c r="AL23" s="215">
        <v>18.670000000000002</v>
      </c>
      <c r="AM23" s="205">
        <v>7.2</v>
      </c>
      <c r="AN23" s="204">
        <f t="shared" si="23"/>
        <v>18.670000000000002</v>
      </c>
      <c r="AO23" s="244">
        <f>AVERAGE(AK23:AM23)</f>
        <v>11.813333333333334</v>
      </c>
      <c r="AP23" s="207">
        <v>52.3</v>
      </c>
      <c r="AQ23" s="215">
        <v>25.1</v>
      </c>
      <c r="AR23" s="205">
        <v>40.6</v>
      </c>
      <c r="AS23" s="204">
        <f t="shared" si="24"/>
        <v>52.3</v>
      </c>
      <c r="AT23" s="203">
        <v>39.4</v>
      </c>
      <c r="AU23" s="225"/>
      <c r="AV23" s="247">
        <f>MAX(G23:AU23)</f>
        <v>52.3</v>
      </c>
      <c r="AW23" s="241">
        <f>MAX(AT23,AO23,AI23,AD23,X23,S23,M23,H23)</f>
        <v>39.4</v>
      </c>
      <c r="AX23" s="225"/>
    </row>
    <row r="24" spans="1:50" ht="18.75" x14ac:dyDescent="0.3">
      <c r="A24" s="224" t="s">
        <v>2</v>
      </c>
      <c r="B24" s="225"/>
      <c r="C24" s="223" t="s">
        <v>93</v>
      </c>
      <c r="D24" s="212">
        <v>1.5</v>
      </c>
      <c r="E24" s="211">
        <v>1.2</v>
      </c>
      <c r="F24" s="242">
        <v>0.92</v>
      </c>
      <c r="G24" s="204">
        <f t="shared" si="12"/>
        <v>1.5</v>
      </c>
      <c r="H24" s="244">
        <f t="shared" si="13"/>
        <v>1.2066666666666668</v>
      </c>
      <c r="I24" s="245">
        <v>0.95</v>
      </c>
      <c r="J24" s="211">
        <v>0.94</v>
      </c>
      <c r="K24" s="205">
        <v>1.01</v>
      </c>
      <c r="L24" s="204">
        <f t="shared" si="14"/>
        <v>1.01</v>
      </c>
      <c r="M24" s="216">
        <f t="shared" si="15"/>
        <v>0.96666666666666667</v>
      </c>
      <c r="N24" s="225"/>
      <c r="O24" s="212">
        <v>0.69</v>
      </c>
      <c r="P24" s="211">
        <v>0.6</v>
      </c>
      <c r="Q24" s="242">
        <v>0.66</v>
      </c>
      <c r="R24" s="204">
        <f t="shared" si="16"/>
        <v>0.69</v>
      </c>
      <c r="S24" s="244">
        <f t="shared" si="17"/>
        <v>0.65</v>
      </c>
      <c r="T24" s="207">
        <v>3.7</v>
      </c>
      <c r="U24" s="215">
        <v>2.1</v>
      </c>
      <c r="V24" s="214">
        <v>2</v>
      </c>
      <c r="W24" s="203">
        <f t="shared" si="18"/>
        <v>3.7</v>
      </c>
      <c r="X24" s="213">
        <f>AVERAGE(T24:V24)</f>
        <v>2.6</v>
      </c>
      <c r="Y24" s="225"/>
      <c r="Z24" s="212">
        <v>0.88</v>
      </c>
      <c r="AA24" s="211">
        <v>0.7</v>
      </c>
      <c r="AB24" s="217">
        <v>0.57999999999999996</v>
      </c>
      <c r="AC24" s="216">
        <f t="shared" si="19"/>
        <v>0.88</v>
      </c>
      <c r="AD24" s="208">
        <f t="shared" si="20"/>
        <v>0.72000000000000008</v>
      </c>
      <c r="AE24" s="207">
        <v>1.5</v>
      </c>
      <c r="AF24" s="215">
        <v>0.86</v>
      </c>
      <c r="AG24" s="214">
        <v>1.3</v>
      </c>
      <c r="AH24" s="203">
        <f t="shared" si="21"/>
        <v>1.5</v>
      </c>
      <c r="AI24" s="213">
        <f t="shared" si="22"/>
        <v>1.22</v>
      </c>
      <c r="AJ24" s="225"/>
      <c r="AK24" s="212">
        <v>0.22</v>
      </c>
      <c r="AL24" s="206">
        <v>0</v>
      </c>
      <c r="AM24" s="242">
        <v>0.5</v>
      </c>
      <c r="AN24" s="209">
        <f t="shared" si="23"/>
        <v>0.5</v>
      </c>
      <c r="AO24" s="208">
        <f>AVERAGE(AK24,AM24)</f>
        <v>0.36</v>
      </c>
      <c r="AP24" s="207">
        <v>1.8</v>
      </c>
      <c r="AQ24" s="215">
        <v>0.65</v>
      </c>
      <c r="AR24" s="205">
        <v>1.04</v>
      </c>
      <c r="AS24" s="204">
        <f t="shared" si="24"/>
        <v>1.8</v>
      </c>
      <c r="AT24" s="203">
        <f>AVERAGE(AP24:AR24)</f>
        <v>1.1633333333333333</v>
      </c>
      <c r="AU24" s="225"/>
      <c r="AV24" s="246">
        <f>MAX(G24:AU24)</f>
        <v>3.7</v>
      </c>
      <c r="AW24" s="241">
        <f>MAX(AT24,AO24,AI24,AD24,X24,S24,M24,H24)</f>
        <v>2.6</v>
      </c>
      <c r="AX24" s="225"/>
    </row>
    <row r="25" spans="1:50" ht="18.75" x14ac:dyDescent="0.3">
      <c r="A25" s="224" t="s">
        <v>1</v>
      </c>
      <c r="B25" s="225"/>
      <c r="C25" s="223" t="s">
        <v>93</v>
      </c>
      <c r="D25" s="221">
        <v>0</v>
      </c>
      <c r="E25" s="211">
        <v>1.4</v>
      </c>
      <c r="F25" s="210">
        <v>0</v>
      </c>
      <c r="G25" s="209">
        <f t="shared" si="12"/>
        <v>1.4</v>
      </c>
      <c r="H25" s="244">
        <f>E25</f>
        <v>1.4</v>
      </c>
      <c r="I25" s="245">
        <v>0.11</v>
      </c>
      <c r="J25" s="206">
        <v>0</v>
      </c>
      <c r="K25" s="242">
        <v>5.76</v>
      </c>
      <c r="L25" s="209">
        <f t="shared" si="14"/>
        <v>5.76</v>
      </c>
      <c r="M25" s="203">
        <f>AVERAGE(I25,K25)</f>
        <v>2.9350000000000001</v>
      </c>
      <c r="N25" s="225"/>
      <c r="O25" s="212">
        <v>0.15</v>
      </c>
      <c r="P25" s="206">
        <v>0</v>
      </c>
      <c r="Q25" s="210">
        <v>0</v>
      </c>
      <c r="R25" s="209">
        <f t="shared" si="16"/>
        <v>0.15</v>
      </c>
      <c r="S25" s="244">
        <f>AVERAGE(O25)</f>
        <v>0.15</v>
      </c>
      <c r="T25" s="207">
        <v>5</v>
      </c>
      <c r="U25" s="215">
        <v>6.3</v>
      </c>
      <c r="V25" s="214">
        <v>1.7</v>
      </c>
      <c r="W25" s="203">
        <f t="shared" si="18"/>
        <v>6.3</v>
      </c>
      <c r="X25" s="213">
        <f>AVERAGE(T25:V25)</f>
        <v>4.333333333333333</v>
      </c>
      <c r="Y25" s="225"/>
      <c r="Z25" s="212">
        <v>0.38</v>
      </c>
      <c r="AA25" s="206">
        <v>0</v>
      </c>
      <c r="AB25" s="217">
        <v>3.65</v>
      </c>
      <c r="AC25" s="216">
        <f t="shared" si="19"/>
        <v>3.65</v>
      </c>
      <c r="AD25" s="208">
        <f>AVERAGE(Z25,AB25)</f>
        <v>2.0150000000000001</v>
      </c>
      <c r="AE25" s="222">
        <v>0</v>
      </c>
      <c r="AF25" s="211">
        <v>0.18</v>
      </c>
      <c r="AG25" s="217">
        <v>0.27</v>
      </c>
      <c r="AH25" s="216">
        <f t="shared" si="21"/>
        <v>0.27</v>
      </c>
      <c r="AI25" s="243">
        <f>AVERAGE(AF25:AG25)</f>
        <v>0.22500000000000001</v>
      </c>
      <c r="AJ25" s="225"/>
      <c r="AK25" s="221">
        <v>0</v>
      </c>
      <c r="AL25" s="211">
        <v>0.56999999999999995</v>
      </c>
      <c r="AM25" s="242">
        <v>0.83</v>
      </c>
      <c r="AN25" s="209">
        <f t="shared" si="23"/>
        <v>0.83</v>
      </c>
      <c r="AO25" s="208">
        <f>AVERAGE(AL25:AM25)</f>
        <v>0.7</v>
      </c>
      <c r="AP25" s="207">
        <v>0.2</v>
      </c>
      <c r="AQ25" s="211">
        <v>2.2999999999999998</v>
      </c>
      <c r="AR25" s="242">
        <v>2.9</v>
      </c>
      <c r="AS25" s="204">
        <f t="shared" si="24"/>
        <v>2.9</v>
      </c>
      <c r="AT25" s="216">
        <f>AVERAGE(AP25:AR25)</f>
        <v>1.8</v>
      </c>
      <c r="AU25" s="225"/>
      <c r="AV25" s="241">
        <f>MAX(G25:AU25)</f>
        <v>6.3</v>
      </c>
      <c r="AW25" s="241">
        <f>MAX(AT25,AO25,AI25,AD25,X25,S25,M25,H25)</f>
        <v>4.333333333333333</v>
      </c>
      <c r="AX25" s="225"/>
    </row>
    <row r="26" spans="1:50" ht="18.75" x14ac:dyDescent="0.3">
      <c r="A26" s="240" t="s">
        <v>94</v>
      </c>
      <c r="B26" s="225"/>
      <c r="C26" s="239" t="s">
        <v>93</v>
      </c>
      <c r="D26" s="234">
        <v>1.5</v>
      </c>
      <c r="E26" s="231">
        <v>1.3</v>
      </c>
      <c r="F26" s="238">
        <v>0.76</v>
      </c>
      <c r="G26" s="229">
        <f t="shared" si="12"/>
        <v>1.5</v>
      </c>
      <c r="H26" s="233">
        <f>AVERAGE(D26:F26)</f>
        <v>1.1866666666666665</v>
      </c>
      <c r="I26" s="232">
        <v>4.87</v>
      </c>
      <c r="J26" s="231">
        <v>12.38</v>
      </c>
      <c r="K26" s="230">
        <v>5.21</v>
      </c>
      <c r="L26" s="229">
        <f t="shared" si="14"/>
        <v>12.38</v>
      </c>
      <c r="M26" s="228">
        <f>AVERAGE(I26:K26)</f>
        <v>7.4866666666666672</v>
      </c>
      <c r="N26" s="235"/>
      <c r="O26" s="234">
        <v>2.2999999999999998</v>
      </c>
      <c r="P26" s="231">
        <v>0.63</v>
      </c>
      <c r="Q26" s="238">
        <v>0.53</v>
      </c>
      <c r="R26" s="229">
        <f t="shared" si="16"/>
        <v>2.2999999999999998</v>
      </c>
      <c r="S26" s="233">
        <f>AVERAGE(O26:Q26)</f>
        <v>1.1533333333333333</v>
      </c>
      <c r="T26" s="232">
        <v>6.3</v>
      </c>
      <c r="U26" s="231">
        <v>6.8</v>
      </c>
      <c r="V26" s="237">
        <v>5.6</v>
      </c>
      <c r="W26" s="228">
        <f t="shared" si="18"/>
        <v>6.8</v>
      </c>
      <c r="X26" s="236">
        <f>AVERAGE(T26:V26)</f>
        <v>6.2333333333333334</v>
      </c>
      <c r="Y26" s="235"/>
      <c r="Z26" s="234">
        <v>3.6</v>
      </c>
      <c r="AA26" s="231">
        <v>3.7</v>
      </c>
      <c r="AB26" s="237">
        <v>3.3</v>
      </c>
      <c r="AC26" s="228">
        <f t="shared" si="19"/>
        <v>3.7</v>
      </c>
      <c r="AD26" s="233">
        <f>AVERAGE(Z26:AB26)</f>
        <v>3.5333333333333337</v>
      </c>
      <c r="AE26" s="232">
        <v>10.4</v>
      </c>
      <c r="AF26" s="231">
        <v>8.5</v>
      </c>
      <c r="AG26" s="237">
        <v>7.1</v>
      </c>
      <c r="AH26" s="228">
        <f t="shared" si="21"/>
        <v>10.4</v>
      </c>
      <c r="AI26" s="236">
        <f>AVERAGE(AE26:AG26)</f>
        <v>8.6666666666666661</v>
      </c>
      <c r="AJ26" s="235"/>
      <c r="AK26" s="234">
        <v>5.9</v>
      </c>
      <c r="AL26" s="231">
        <v>6.32</v>
      </c>
      <c r="AM26" s="230">
        <v>5.6</v>
      </c>
      <c r="AN26" s="229">
        <f t="shared" si="23"/>
        <v>6.32</v>
      </c>
      <c r="AO26" s="233">
        <v>6</v>
      </c>
      <c r="AP26" s="232">
        <v>12.4</v>
      </c>
      <c r="AQ26" s="231">
        <v>7.8</v>
      </c>
      <c r="AR26" s="230">
        <v>6.9</v>
      </c>
      <c r="AS26" s="229">
        <f t="shared" si="24"/>
        <v>12.4</v>
      </c>
      <c r="AT26" s="228">
        <f>AVERAGE(AP26:AR26)</f>
        <v>9.0333333333333332</v>
      </c>
      <c r="AU26" s="225"/>
      <c r="AV26" s="227"/>
      <c r="AW26" s="226"/>
      <c r="AX26" s="225"/>
    </row>
    <row r="27" spans="1:50" ht="19.5" thickBot="1" x14ac:dyDescent="0.35">
      <c r="A27" s="224" t="s">
        <v>4</v>
      </c>
      <c r="C27" s="223" t="s">
        <v>93</v>
      </c>
      <c r="D27" s="221">
        <v>0</v>
      </c>
      <c r="E27" s="206">
        <v>0</v>
      </c>
      <c r="F27" s="210">
        <v>0</v>
      </c>
      <c r="G27" s="220">
        <f t="shared" si="12"/>
        <v>0</v>
      </c>
      <c r="H27" s="219">
        <f>AVERAGE(D27:F27)</f>
        <v>0</v>
      </c>
      <c r="I27" s="222">
        <v>0</v>
      </c>
      <c r="J27" s="215">
        <v>7.3</v>
      </c>
      <c r="K27" s="205">
        <v>1.4</v>
      </c>
      <c r="L27" s="204">
        <f t="shared" si="14"/>
        <v>7.3</v>
      </c>
      <c r="M27" s="203">
        <f>AVERAGE(J27:K27)</f>
        <v>4.3499999999999996</v>
      </c>
      <c r="O27" s="221">
        <v>0</v>
      </c>
      <c r="P27" s="206">
        <v>0</v>
      </c>
      <c r="Q27" s="210">
        <v>0</v>
      </c>
      <c r="R27" s="220">
        <f t="shared" si="16"/>
        <v>0</v>
      </c>
      <c r="S27" s="219">
        <f>AVERAGE(O27:Q27)</f>
        <v>0</v>
      </c>
      <c r="T27" s="207">
        <v>1.4</v>
      </c>
      <c r="U27" s="215">
        <v>2</v>
      </c>
      <c r="V27" s="218">
        <v>0</v>
      </c>
      <c r="W27" s="203">
        <f t="shared" si="18"/>
        <v>2</v>
      </c>
      <c r="X27" s="213">
        <f>AVERAGE(T27:U27)</f>
        <v>1.7</v>
      </c>
      <c r="Z27" s="212">
        <v>0.69</v>
      </c>
      <c r="AA27" s="211">
        <v>0.57999999999999996</v>
      </c>
      <c r="AB27" s="217">
        <v>0.04</v>
      </c>
      <c r="AC27" s="216">
        <f t="shared" si="19"/>
        <v>0.69</v>
      </c>
      <c r="AD27" s="208">
        <f>AVERAGE(Z27:AB27)</f>
        <v>0.4366666666666667</v>
      </c>
      <c r="AE27" s="207">
        <v>4</v>
      </c>
      <c r="AF27" s="215">
        <v>3.1</v>
      </c>
      <c r="AG27" s="214">
        <v>2.8</v>
      </c>
      <c r="AH27" s="203">
        <f t="shared" si="21"/>
        <v>4</v>
      </c>
      <c r="AI27" s="213">
        <f>AVERAGE(AE27:AG27)</f>
        <v>3.2999999999999994</v>
      </c>
      <c r="AK27" s="212">
        <v>0.37</v>
      </c>
      <c r="AL27" s="211">
        <v>1.0999999999999999E-2</v>
      </c>
      <c r="AM27" s="210">
        <v>0</v>
      </c>
      <c r="AN27" s="209">
        <f t="shared" si="23"/>
        <v>0.37</v>
      </c>
      <c r="AO27" s="208">
        <f>AVERAGE(AK27:AL27)</f>
        <v>0.1905</v>
      </c>
      <c r="AP27" s="207">
        <v>7.3</v>
      </c>
      <c r="AQ27" s="206">
        <v>0</v>
      </c>
      <c r="AR27" s="205">
        <v>1.9</v>
      </c>
      <c r="AS27" s="204">
        <f t="shared" si="24"/>
        <v>7.3</v>
      </c>
      <c r="AT27" s="203">
        <f>AVERAGE(AP27,AR27)</f>
        <v>4.5999999999999996</v>
      </c>
      <c r="AV27" s="202">
        <f>MAX(G27:AU27)</f>
        <v>7.3</v>
      </c>
      <c r="AW27" s="201">
        <f>MAX(AT27,AO27,AI27,AD27,X27,S27,M27,H27)</f>
        <v>4.5999999999999996</v>
      </c>
    </row>
    <row r="28" spans="1:50" x14ac:dyDescent="0.25">
      <c r="O28" s="199"/>
      <c r="P28" s="199"/>
      <c r="Q28" s="199"/>
      <c r="R28" s="199"/>
      <c r="W28" s="199"/>
      <c r="Z28" s="199"/>
      <c r="AA28" s="199"/>
      <c r="AB28" s="199"/>
      <c r="AC28" s="199"/>
      <c r="AH28" s="199"/>
      <c r="AK28" s="199"/>
      <c r="AL28" s="199"/>
      <c r="AM28" s="199"/>
      <c r="AN28" s="199"/>
      <c r="AS28" s="199"/>
      <c r="AV28" s="200"/>
      <c r="AW28" s="200"/>
    </row>
    <row r="29" spans="1:50" x14ac:dyDescent="0.25">
      <c r="O29" s="199"/>
      <c r="P29" s="199"/>
      <c r="Q29" s="199"/>
      <c r="R29" s="199"/>
      <c r="W29" s="199"/>
      <c r="Z29" s="199"/>
      <c r="AA29" s="199"/>
      <c r="AB29" s="199"/>
      <c r="AC29" s="199"/>
      <c r="AH29" s="199"/>
      <c r="AK29" s="199"/>
      <c r="AL29" s="199"/>
      <c r="AM29" s="199"/>
      <c r="AN29" s="199"/>
      <c r="AS29" s="199"/>
      <c r="AV29" s="200"/>
      <c r="AW29" s="200"/>
    </row>
    <row r="41" spans="15:45" x14ac:dyDescent="0.25">
      <c r="O41" s="199"/>
      <c r="P41" s="199"/>
      <c r="Q41" s="199"/>
      <c r="R41" s="199"/>
      <c r="W41" s="199"/>
      <c r="Z41" s="199"/>
      <c r="AA41" s="199"/>
      <c r="AB41" s="199"/>
      <c r="AC41" s="199"/>
      <c r="AH41" s="199"/>
      <c r="AK41" s="199"/>
      <c r="AL41" s="199"/>
      <c r="AM41" s="199"/>
      <c r="AN41" s="199"/>
      <c r="AS41" s="199"/>
    </row>
  </sheetData>
  <mergeCells count="11">
    <mergeCell ref="AV16:AW16"/>
    <mergeCell ref="Z1:AD1"/>
    <mergeCell ref="AE1:AI1"/>
    <mergeCell ref="AK1:AO1"/>
    <mergeCell ref="AP1:AT1"/>
    <mergeCell ref="AV3:AW3"/>
    <mergeCell ref="D1:H1"/>
    <mergeCell ref="I1:M1"/>
    <mergeCell ref="O1:S1"/>
    <mergeCell ref="T1:X1"/>
    <mergeCell ref="AV1:AW1"/>
  </mergeCells>
  <pageMargins left="0.7" right="0.7" top="0.75" bottom="0.75" header="0.3" footer="0.3"/>
  <pageSetup paperSize="17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9970-22B0-49F9-B429-9A44D4B2AC03}">
  <sheetPr>
    <tabColor theme="9" tint="-0.249977111117893"/>
  </sheetPr>
  <dimension ref="A1:X34"/>
  <sheetViews>
    <sheetView tabSelected="1" view="pageBreakPreview" zoomScale="85" zoomScaleNormal="100" zoomScaleSheetLayoutView="85" workbookViewId="0">
      <selection activeCell="R23" sqref="R23"/>
    </sheetView>
  </sheetViews>
  <sheetFormatPr defaultRowHeight="15.75" x14ac:dyDescent="0.25"/>
  <cols>
    <col min="1" max="1" width="15.625" customWidth="1"/>
    <col min="2" max="2" width="2.625" style="10" customWidth="1"/>
    <col min="3" max="3" width="14.625" customWidth="1"/>
    <col min="4" max="5" width="12.875" customWidth="1"/>
    <col min="6" max="6" width="8.125" style="364" customWidth="1"/>
    <col min="7" max="7" width="18.125" customWidth="1"/>
    <col min="8" max="8" width="14.75" customWidth="1"/>
    <col min="9" max="9" width="12.5" customWidth="1"/>
    <col min="10" max="10" width="14.5" customWidth="1"/>
    <col min="11" max="11" width="8.125" style="364" customWidth="1"/>
    <col min="12" max="12" width="43.75" style="363" customWidth="1"/>
    <col min="13" max="14" width="7.5" customWidth="1"/>
    <col min="15" max="15" width="9.625" style="10" customWidth="1"/>
  </cols>
  <sheetData>
    <row r="1" spans="1:16" ht="21" x14ac:dyDescent="0.35">
      <c r="A1" s="197" t="s">
        <v>24</v>
      </c>
      <c r="C1" s="10"/>
      <c r="D1" s="10"/>
      <c r="E1" s="10"/>
      <c r="G1" s="10"/>
      <c r="H1" s="511"/>
      <c r="I1" s="10"/>
      <c r="J1" s="10"/>
      <c r="L1" s="10"/>
      <c r="M1" s="10"/>
      <c r="N1" s="10"/>
    </row>
    <row r="2" spans="1:16" ht="21" x14ac:dyDescent="0.35">
      <c r="A2" s="197" t="s">
        <v>143</v>
      </c>
      <c r="C2" s="10"/>
      <c r="D2" s="10"/>
      <c r="E2" s="10"/>
      <c r="G2" s="10"/>
      <c r="H2" s="511"/>
      <c r="I2" s="10"/>
      <c r="J2" s="10"/>
      <c r="L2" s="10"/>
      <c r="M2" s="10"/>
      <c r="N2" s="10"/>
    </row>
    <row r="3" spans="1:16" ht="21" x14ac:dyDescent="0.35">
      <c r="A3" s="195">
        <v>45299</v>
      </c>
      <c r="C3" s="10"/>
      <c r="D3" s="10"/>
      <c r="E3" s="10"/>
      <c r="G3" s="459" t="s">
        <v>142</v>
      </c>
      <c r="H3" s="458">
        <v>7900</v>
      </c>
      <c r="I3" s="10"/>
      <c r="J3" s="10"/>
      <c r="L3" s="10"/>
      <c r="M3" s="10"/>
      <c r="N3" s="10"/>
    </row>
    <row r="4" spans="1:16" s="4" customFormat="1" ht="60.6" customHeight="1" thickBot="1" x14ac:dyDescent="0.3">
      <c r="A4" s="15"/>
      <c r="B4" s="457"/>
      <c r="C4" s="455" t="s">
        <v>140</v>
      </c>
      <c r="D4" s="456" t="s">
        <v>141</v>
      </c>
      <c r="E4" s="518" t="s">
        <v>137</v>
      </c>
      <c r="F4" s="454"/>
      <c r="G4" s="455" t="s">
        <v>140</v>
      </c>
      <c r="H4" s="518" t="s">
        <v>139</v>
      </c>
      <c r="I4" s="521" t="s">
        <v>138</v>
      </c>
      <c r="J4" s="518" t="s">
        <v>137</v>
      </c>
      <c r="K4" s="454"/>
      <c r="L4" s="453"/>
      <c r="M4" s="523" t="s">
        <v>136</v>
      </c>
      <c r="N4" s="524"/>
      <c r="O4" s="27"/>
    </row>
    <row r="5" spans="1:16" ht="33.6" customHeight="1" x14ac:dyDescent="0.25">
      <c r="A5" s="114" t="s">
        <v>62</v>
      </c>
      <c r="B5" s="435"/>
      <c r="C5" s="452" t="s">
        <v>135</v>
      </c>
      <c r="D5" s="451"/>
      <c r="E5" s="519"/>
      <c r="F5" s="443" t="s">
        <v>133</v>
      </c>
      <c r="G5" s="450" t="s">
        <v>134</v>
      </c>
      <c r="H5" s="519"/>
      <c r="I5" s="522"/>
      <c r="J5" s="519"/>
      <c r="K5" s="443" t="s">
        <v>133</v>
      </c>
      <c r="L5" s="367"/>
      <c r="M5" s="449"/>
      <c r="N5" s="448"/>
    </row>
    <row r="6" spans="1:16" ht="16.5" thickBot="1" x14ac:dyDescent="0.3">
      <c r="A6" s="431" t="s">
        <v>81</v>
      </c>
      <c r="B6" s="430"/>
      <c r="C6" s="447" t="s">
        <v>132</v>
      </c>
      <c r="D6" s="446" t="s">
        <v>132</v>
      </c>
      <c r="E6" s="520"/>
      <c r="F6" s="443"/>
      <c r="G6" s="445" t="s">
        <v>132</v>
      </c>
      <c r="H6" s="445" t="s">
        <v>61</v>
      </c>
      <c r="I6" s="444" t="s">
        <v>61</v>
      </c>
      <c r="J6" s="520"/>
      <c r="K6" s="443"/>
      <c r="L6" s="442" t="s">
        <v>131</v>
      </c>
      <c r="M6" s="441" t="s">
        <v>93</v>
      </c>
      <c r="N6" s="441" t="s">
        <v>90</v>
      </c>
    </row>
    <row r="7" spans="1:16" ht="30" customHeight="1" x14ac:dyDescent="0.25">
      <c r="A7" s="224" t="s">
        <v>57</v>
      </c>
      <c r="B7" s="400"/>
      <c r="C7" s="397">
        <f>'F1 F2 2022-2023 test detail'!AV6</f>
        <v>3.93</v>
      </c>
      <c r="D7" s="423">
        <f>'F1 F2 IP6 lb-heat to lb-hr'!D9</f>
        <v>4.7474747474747474</v>
      </c>
      <c r="E7" s="423" t="s">
        <v>127</v>
      </c>
      <c r="F7" s="415">
        <f t="shared" ref="F7:F13" si="0">C7/D7</f>
        <v>0.82780851063829797</v>
      </c>
      <c r="G7" s="397">
        <f>'F1 F2 2022-2023 test detail'!AW6</f>
        <v>1.9166666666666667</v>
      </c>
      <c r="H7" s="397">
        <f t="shared" ref="H7:H13" si="1">G7*H$3/2000</f>
        <v>7.5708333333333337</v>
      </c>
      <c r="I7" s="423">
        <f>'F1 F2 IP6 lb-heat to lb-hr'!B9</f>
        <v>11.25</v>
      </c>
      <c r="J7" s="423" t="s">
        <v>127</v>
      </c>
      <c r="K7" s="412">
        <f t="shared" ref="K7:K13" si="2">H7/I7</f>
        <v>0.67296296296296299</v>
      </c>
      <c r="L7" s="421" t="s">
        <v>126</v>
      </c>
      <c r="M7" s="410">
        <f>D7</f>
        <v>4.7474747474747474</v>
      </c>
      <c r="N7" s="410">
        <f>I7</f>
        <v>11.25</v>
      </c>
    </row>
    <row r="8" spans="1:16" ht="30" customHeight="1" x14ac:dyDescent="0.25">
      <c r="A8" s="268" t="s">
        <v>58</v>
      </c>
      <c r="B8" s="440"/>
      <c r="C8" s="397">
        <f>'F1 F2 2022-2023 test detail'!AV7</f>
        <v>0.93</v>
      </c>
      <c r="D8" s="413">
        <f>'F1 F2 IP6 lb-heat to lb-hr'!D10</f>
        <v>2.7545454545454544</v>
      </c>
      <c r="E8" s="413" t="s">
        <v>127</v>
      </c>
      <c r="F8" s="415">
        <f t="shared" si="0"/>
        <v>0.33762376237623765</v>
      </c>
      <c r="G8" s="397">
        <f>'F1 F2 2022-2023 test detail'!AW7</f>
        <v>0.54666666666666675</v>
      </c>
      <c r="H8" s="397">
        <f t="shared" si="1"/>
        <v>2.1593333333333335</v>
      </c>
      <c r="I8" s="413">
        <f>'F1 F2 IP6 lb-heat to lb-hr'!B10</f>
        <v>6.32</v>
      </c>
      <c r="J8" s="413" t="s">
        <v>127</v>
      </c>
      <c r="K8" s="412">
        <f t="shared" si="2"/>
        <v>0.34166666666666667</v>
      </c>
      <c r="L8" s="411" t="s">
        <v>126</v>
      </c>
      <c r="M8" s="410">
        <f>D8</f>
        <v>2.7545454545454544</v>
      </c>
      <c r="N8" s="410">
        <f>I8</f>
        <v>6.32</v>
      </c>
    </row>
    <row r="9" spans="1:16" ht="30" customHeight="1" x14ac:dyDescent="0.25">
      <c r="A9" s="268" t="s">
        <v>59</v>
      </c>
      <c r="B9" s="439"/>
      <c r="C9" s="414">
        <f>'F1 F2 2022-2023 test detail'!AV9</f>
        <v>1.9E-3</v>
      </c>
      <c r="D9" s="413">
        <f>'F1 F2 IP6 lb-heat to lb-hr'!D11</f>
        <v>3.5353535353535359E-2</v>
      </c>
      <c r="E9" s="413" t="s">
        <v>127</v>
      </c>
      <c r="F9" s="415">
        <f t="shared" si="0"/>
        <v>5.3742857142857134E-2</v>
      </c>
      <c r="G9" s="414">
        <f>'F1 F2 2022-2023 test detail'!AW9</f>
        <v>1.1000000000000001E-3</v>
      </c>
      <c r="H9" s="414">
        <f t="shared" si="1"/>
        <v>4.3450000000000008E-3</v>
      </c>
      <c r="I9" s="413">
        <v>0.08</v>
      </c>
      <c r="J9" s="413" t="s">
        <v>127</v>
      </c>
      <c r="K9" s="412">
        <f t="shared" si="2"/>
        <v>5.4312500000000007E-2</v>
      </c>
      <c r="L9" s="411" t="s">
        <v>126</v>
      </c>
      <c r="M9" s="410">
        <f>D9</f>
        <v>3.5353535353535359E-2</v>
      </c>
      <c r="N9" s="410">
        <f>I9</f>
        <v>0.08</v>
      </c>
    </row>
    <row r="10" spans="1:16" ht="30" customHeight="1" x14ac:dyDescent="0.25">
      <c r="A10" s="224" t="s">
        <v>3</v>
      </c>
      <c r="B10" s="400"/>
      <c r="C10" s="397">
        <f>'F1 F2 2022-2023 test detail'!AV10</f>
        <v>52.9</v>
      </c>
      <c r="D10" s="413">
        <f>'F1 F2 IP6 lb-heat to lb-hr'!D12</f>
        <v>62.222222222222221</v>
      </c>
      <c r="E10" s="413" t="s">
        <v>127</v>
      </c>
      <c r="F10" s="415">
        <f t="shared" si="0"/>
        <v>0.85017857142857145</v>
      </c>
      <c r="G10" s="397">
        <f>'F1 F2 2022-2023 test detail'!AW10</f>
        <v>31.733333333333334</v>
      </c>
      <c r="H10" s="397">
        <f t="shared" si="1"/>
        <v>125.34666666666668</v>
      </c>
      <c r="I10" s="413">
        <v>147.47</v>
      </c>
      <c r="J10" s="413" t="s">
        <v>127</v>
      </c>
      <c r="K10" s="412">
        <f t="shared" si="2"/>
        <v>0.84998078705273394</v>
      </c>
      <c r="L10" s="411" t="s">
        <v>126</v>
      </c>
      <c r="M10" s="410">
        <f>D10</f>
        <v>62.222222222222221</v>
      </c>
      <c r="N10" s="410">
        <f>I10</f>
        <v>147.47</v>
      </c>
      <c r="P10" s="438"/>
    </row>
    <row r="11" spans="1:16" ht="30" customHeight="1" x14ac:dyDescent="0.25">
      <c r="A11" s="224" t="s">
        <v>2</v>
      </c>
      <c r="B11" s="400"/>
      <c r="C11" s="397">
        <f>'F1 F2 2022-2023 test detail'!AV11</f>
        <v>15.3</v>
      </c>
      <c r="D11" s="413">
        <f>'F1 F2 IP6 lb-heat to lb-hr'!D13</f>
        <v>17.707070707070709</v>
      </c>
      <c r="E11" s="413" t="s">
        <v>127</v>
      </c>
      <c r="F11" s="415">
        <f t="shared" si="0"/>
        <v>0.86406160867084991</v>
      </c>
      <c r="G11" s="397">
        <f>'F1 F2 2022-2023 test detail'!AW11</f>
        <v>13.38</v>
      </c>
      <c r="H11" s="396">
        <f t="shared" si="1"/>
        <v>52.850999999999999</v>
      </c>
      <c r="I11" s="413">
        <v>41.96</v>
      </c>
      <c r="J11" s="437" t="s">
        <v>130</v>
      </c>
      <c r="K11" s="412">
        <f t="shared" si="2"/>
        <v>1.2595567206863678</v>
      </c>
      <c r="L11" s="392" t="s">
        <v>129</v>
      </c>
      <c r="M11" s="391">
        <f>C11*1.2</f>
        <v>18.36</v>
      </c>
      <c r="N11" s="391">
        <f>H11</f>
        <v>52.850999999999999</v>
      </c>
    </row>
    <row r="12" spans="1:16" ht="30" customHeight="1" x14ac:dyDescent="0.25">
      <c r="A12" s="224" t="s">
        <v>1</v>
      </c>
      <c r="B12" s="400"/>
      <c r="C12" s="399">
        <f>'F1 F2 2022-2023 test detail'!AV12</f>
        <v>4.2</v>
      </c>
      <c r="D12" s="413">
        <f>'F1 F2 IP6 lb-heat to lb-hr'!D14</f>
        <v>2.9393939393939394</v>
      </c>
      <c r="E12" s="437" t="s">
        <v>130</v>
      </c>
      <c r="F12" s="415">
        <f t="shared" si="0"/>
        <v>1.4288659793814433</v>
      </c>
      <c r="G12" s="397">
        <f>'F1 F2 2022-2023 test detail'!AW12</f>
        <v>3.3666666666666671</v>
      </c>
      <c r="H12" s="396">
        <f t="shared" si="1"/>
        <v>13.298333333333336</v>
      </c>
      <c r="I12" s="413">
        <v>6.97</v>
      </c>
      <c r="J12" s="437" t="s">
        <v>130</v>
      </c>
      <c r="K12" s="412">
        <f t="shared" si="2"/>
        <v>1.9079387852702061</v>
      </c>
      <c r="L12" s="392" t="s">
        <v>129</v>
      </c>
      <c r="M12" s="391">
        <f>C12*1.2</f>
        <v>5.04</v>
      </c>
      <c r="N12" s="391">
        <f>H12</f>
        <v>13.298333333333336</v>
      </c>
    </row>
    <row r="13" spans="1:16" ht="30" customHeight="1" x14ac:dyDescent="0.25">
      <c r="A13" s="224" t="s">
        <v>4</v>
      </c>
      <c r="B13" s="400"/>
      <c r="C13" s="397">
        <f>'F1 F2 2022-2023 test detail'!AV14</f>
        <v>1.1000000000000001</v>
      </c>
      <c r="D13" s="413">
        <f>'F1 F2 IP6 lb-heat to lb-hr'!D15</f>
        <v>19.797979797979799</v>
      </c>
      <c r="E13" s="413" t="s">
        <v>127</v>
      </c>
      <c r="F13" s="415">
        <f t="shared" si="0"/>
        <v>5.5561224489795918E-2</v>
      </c>
      <c r="G13" s="397">
        <f>'F1 F2 2022-2023 test detail'!AW14</f>
        <v>1.1000000000000001</v>
      </c>
      <c r="H13" s="397">
        <f t="shared" si="1"/>
        <v>4.3449999999999998</v>
      </c>
      <c r="I13" s="413">
        <v>46.92</v>
      </c>
      <c r="J13" s="413" t="s">
        <v>127</v>
      </c>
      <c r="K13" s="412">
        <f t="shared" si="2"/>
        <v>9.2604433077578846E-2</v>
      </c>
      <c r="L13" s="411" t="s">
        <v>126</v>
      </c>
      <c r="M13" s="410">
        <f>D13</f>
        <v>19.797979797979799</v>
      </c>
      <c r="N13" s="410">
        <f>I13</f>
        <v>46.92</v>
      </c>
    </row>
    <row r="14" spans="1:16" ht="16.5" thickBot="1" x14ac:dyDescent="0.3">
      <c r="A14" s="10"/>
      <c r="C14" s="10"/>
      <c r="D14" s="10"/>
      <c r="E14" s="10"/>
      <c r="G14" s="10"/>
      <c r="H14" s="10"/>
      <c r="I14" s="433"/>
      <c r="J14" s="10"/>
      <c r="L14" s="367"/>
      <c r="M14" s="436"/>
      <c r="N14" s="436"/>
    </row>
    <row r="15" spans="1:16" x14ac:dyDescent="0.25">
      <c r="A15" s="115" t="s">
        <v>63</v>
      </c>
      <c r="B15" s="435"/>
      <c r="C15" s="433"/>
      <c r="D15" s="433"/>
      <c r="E15" s="433"/>
      <c r="F15" s="427"/>
      <c r="G15" s="433"/>
      <c r="H15" s="433"/>
      <c r="I15" s="434"/>
      <c r="J15" s="433"/>
      <c r="K15" s="427"/>
      <c r="L15" s="432"/>
      <c r="M15" s="525"/>
      <c r="N15" s="525"/>
    </row>
    <row r="16" spans="1:16" ht="16.5" thickBot="1" x14ac:dyDescent="0.3">
      <c r="A16" s="431" t="s">
        <v>81</v>
      </c>
      <c r="B16" s="430"/>
      <c r="C16" s="428"/>
      <c r="D16" s="428"/>
      <c r="E16" s="428"/>
      <c r="F16" s="427"/>
      <c r="G16" s="428"/>
      <c r="H16" s="428"/>
      <c r="I16" s="429"/>
      <c r="J16" s="428"/>
      <c r="K16" s="427"/>
      <c r="L16" s="426" t="s">
        <v>128</v>
      </c>
      <c r="M16" s="425" t="s">
        <v>93</v>
      </c>
      <c r="N16" s="425" t="s">
        <v>90</v>
      </c>
    </row>
    <row r="17" spans="1:24" ht="30" x14ac:dyDescent="0.25">
      <c r="A17" s="224" t="s">
        <v>57</v>
      </c>
      <c r="B17" s="400"/>
      <c r="C17" s="424">
        <f>'F1 F2 2022-2023 test detail'!AV19</f>
        <v>4.1999999999999993</v>
      </c>
      <c r="D17" s="422">
        <f>'F1 F2 IP6 lb-heat to lb-hr'!D19</f>
        <v>5.3838383838383841</v>
      </c>
      <c r="E17" s="422" t="s">
        <v>127</v>
      </c>
      <c r="F17" s="415">
        <f>C17/D17</f>
        <v>0.78011257035647263</v>
      </c>
      <c r="G17" s="424">
        <f>'F1 F2 2022-2023 test detail'!AW19</f>
        <v>2.3733333333333331</v>
      </c>
      <c r="H17" s="397">
        <f t="shared" ref="H17:H23" si="3">G17*H$3/2000</f>
        <v>9.3746666666666663</v>
      </c>
      <c r="I17" s="423">
        <f>'F1 F2 IP6 lb-heat to lb-hr'!B19</f>
        <v>12.76</v>
      </c>
      <c r="J17" s="422" t="s">
        <v>127</v>
      </c>
      <c r="K17" s="412">
        <f>H17/I17</f>
        <v>0.73469174503657264</v>
      </c>
      <c r="L17" s="421" t="s">
        <v>126</v>
      </c>
      <c r="M17" s="420">
        <f>D17</f>
        <v>5.3838383838383841</v>
      </c>
      <c r="N17" s="420">
        <f>I17</f>
        <v>12.76</v>
      </c>
    </row>
    <row r="18" spans="1:24" ht="30" x14ac:dyDescent="0.25">
      <c r="A18" s="268" t="s">
        <v>58</v>
      </c>
      <c r="B18" s="400"/>
      <c r="C18" s="397">
        <f>'F1 F2 2022-2023 test detail'!AV20</f>
        <v>2.4</v>
      </c>
      <c r="D18" s="413">
        <f>'F1 F2 IP6 lb-heat to lb-hr'!D20</f>
        <v>3.0303030303030303</v>
      </c>
      <c r="E18" s="413" t="s">
        <v>127</v>
      </c>
      <c r="F18" s="415">
        <f>C18/D18</f>
        <v>0.79199999999999993</v>
      </c>
      <c r="G18" s="397">
        <f>'F1 F2 2022-2023 test detail'!AW20</f>
        <v>1.1666666666666667</v>
      </c>
      <c r="H18" s="397">
        <f t="shared" si="3"/>
        <v>4.6083333333333343</v>
      </c>
      <c r="I18" s="413">
        <f>'F1 F2 IP6 lb-heat to lb-hr'!B20</f>
        <v>7.18</v>
      </c>
      <c r="J18" s="413" t="s">
        <v>127</v>
      </c>
      <c r="K18" s="412">
        <f>H18/I18</f>
        <v>0.64182915506035298</v>
      </c>
      <c r="L18" s="411" t="s">
        <v>126</v>
      </c>
      <c r="M18" s="410">
        <f>D18</f>
        <v>3.0303030303030303</v>
      </c>
      <c r="N18" s="410">
        <f>I18</f>
        <v>7.18</v>
      </c>
      <c r="Q18" s="419" t="s">
        <v>163</v>
      </c>
      <c r="R18" s="418"/>
      <c r="S18" s="418"/>
      <c r="T18" s="418"/>
      <c r="U18" s="418"/>
      <c r="V18" s="418"/>
      <c r="W18" s="418"/>
      <c r="X18" s="417"/>
    </row>
    <row r="19" spans="1:24" ht="30" x14ac:dyDescent="0.25">
      <c r="A19" s="268" t="s">
        <v>59</v>
      </c>
      <c r="B19" s="416"/>
      <c r="C19" s="414">
        <f>'F1 F2 2022-2023 test detail'!AV22</f>
        <v>1.4E-2</v>
      </c>
      <c r="D19" s="413">
        <f>'F1 F2 IP6 lb-heat to lb-hr'!D21</f>
        <v>4.0404040404040407E-2</v>
      </c>
      <c r="E19" s="413" t="s">
        <v>127</v>
      </c>
      <c r="F19" s="415">
        <f>C19/D19</f>
        <v>0.34649999999999997</v>
      </c>
      <c r="G19" s="414">
        <f>'F1 F2 2022-2023 test detail'!AW22</f>
        <v>6.4000000000000003E-3</v>
      </c>
      <c r="H19" s="397">
        <f t="shared" si="3"/>
        <v>2.528E-2</v>
      </c>
      <c r="I19" s="413">
        <f>'F1 F2 IP6 lb-heat to lb-hr'!B21</f>
        <v>0.08</v>
      </c>
      <c r="J19" s="413" t="s">
        <v>127</v>
      </c>
      <c r="K19" s="412">
        <f>H19/I19</f>
        <v>0.316</v>
      </c>
      <c r="L19" s="411" t="s">
        <v>126</v>
      </c>
      <c r="M19" s="410">
        <f>D19</f>
        <v>4.0404040404040407E-2</v>
      </c>
      <c r="N19" s="410">
        <f>I19</f>
        <v>0.08</v>
      </c>
      <c r="Q19" s="409" t="s">
        <v>162</v>
      </c>
      <c r="R19" s="408"/>
      <c r="S19" s="408"/>
      <c r="T19" s="408"/>
      <c r="U19" s="408"/>
      <c r="V19" s="408"/>
      <c r="W19" s="408"/>
      <c r="X19" s="407"/>
    </row>
    <row r="20" spans="1:24" ht="30" customHeight="1" x14ac:dyDescent="0.25">
      <c r="A20" s="224" t="s">
        <v>3</v>
      </c>
      <c r="B20" s="400"/>
      <c r="C20" s="399">
        <f>'F1 F2 2022-2023 test detail'!AV23</f>
        <v>52.3</v>
      </c>
      <c r="D20" s="395" t="s">
        <v>123</v>
      </c>
      <c r="E20" s="394" t="s">
        <v>122</v>
      </c>
      <c r="F20" s="398"/>
      <c r="G20" s="397">
        <f>'F1 F2 2022-2023 test detail'!AW23</f>
        <v>39.4</v>
      </c>
      <c r="H20" s="396">
        <f t="shared" si="3"/>
        <v>155.63</v>
      </c>
      <c r="I20" s="395" t="s">
        <v>123</v>
      </c>
      <c r="J20" s="394" t="s">
        <v>122</v>
      </c>
      <c r="K20" s="393"/>
      <c r="L20" s="392" t="s">
        <v>121</v>
      </c>
      <c r="M20" s="391">
        <f>C20*1.2</f>
        <v>62.759999999999991</v>
      </c>
      <c r="N20" s="391">
        <f>H20*1.1</f>
        <v>171.19300000000001</v>
      </c>
      <c r="P20" s="406" t="s">
        <v>125</v>
      </c>
      <c r="Q20" s="405" t="s">
        <v>124</v>
      </c>
      <c r="R20" s="404"/>
      <c r="S20" s="404"/>
      <c r="T20" s="404"/>
      <c r="U20" s="404"/>
      <c r="V20" s="404"/>
      <c r="W20" s="404"/>
      <c r="X20" s="403"/>
    </row>
    <row r="21" spans="1:24" ht="30" customHeight="1" x14ac:dyDescent="0.25">
      <c r="A21" s="224" t="s">
        <v>2</v>
      </c>
      <c r="B21" s="400"/>
      <c r="C21" s="399">
        <f>'F1 F2 2022-2023 test detail'!AV24</f>
        <v>3.7</v>
      </c>
      <c r="D21" s="395" t="s">
        <v>123</v>
      </c>
      <c r="E21" s="394" t="s">
        <v>122</v>
      </c>
      <c r="F21" s="398"/>
      <c r="G21" s="397">
        <f>'F1 F2 2022-2023 test detail'!AW24</f>
        <v>2.6</v>
      </c>
      <c r="H21" s="396">
        <f t="shared" si="3"/>
        <v>10.27</v>
      </c>
      <c r="I21" s="395" t="s">
        <v>123</v>
      </c>
      <c r="J21" s="394" t="s">
        <v>122</v>
      </c>
      <c r="K21" s="393"/>
      <c r="L21" s="392" t="s">
        <v>121</v>
      </c>
      <c r="M21" s="391">
        <f>C21*1.2</f>
        <v>4.4400000000000004</v>
      </c>
      <c r="N21" s="391">
        <f>H21</f>
        <v>10.27</v>
      </c>
      <c r="P21" s="402"/>
      <c r="Q21" s="401"/>
    </row>
    <row r="22" spans="1:24" ht="30" customHeight="1" x14ac:dyDescent="0.25">
      <c r="A22" s="224" t="s">
        <v>1</v>
      </c>
      <c r="B22" s="400"/>
      <c r="C22" s="399">
        <f>'F1 F2 2022-2023 test detail'!AV25</f>
        <v>6.3</v>
      </c>
      <c r="D22" s="395" t="s">
        <v>123</v>
      </c>
      <c r="E22" s="394" t="s">
        <v>122</v>
      </c>
      <c r="F22" s="398"/>
      <c r="G22" s="397">
        <f>'F1 F2 2022-2023 test detail'!AW25</f>
        <v>4.333333333333333</v>
      </c>
      <c r="H22" s="396">
        <f t="shared" si="3"/>
        <v>17.116666666666664</v>
      </c>
      <c r="I22" s="395" t="s">
        <v>123</v>
      </c>
      <c r="J22" s="394" t="s">
        <v>122</v>
      </c>
      <c r="K22" s="393"/>
      <c r="L22" s="392" t="s">
        <v>121</v>
      </c>
      <c r="M22" s="391">
        <f>C22*1.2</f>
        <v>7.56</v>
      </c>
      <c r="N22" s="391">
        <f>H22</f>
        <v>17.116666666666664</v>
      </c>
    </row>
    <row r="23" spans="1:24" ht="30" customHeight="1" x14ac:dyDescent="0.25">
      <c r="A23" s="224" t="s">
        <v>4</v>
      </c>
      <c r="C23" s="399">
        <f>'F1 F2 2022-2023 test detail'!AV27</f>
        <v>7.3</v>
      </c>
      <c r="D23" s="395" t="s">
        <v>123</v>
      </c>
      <c r="E23" s="394" t="s">
        <v>122</v>
      </c>
      <c r="F23" s="398"/>
      <c r="G23" s="397">
        <f>'F1 F2 2022-2023 test detail'!AW27</f>
        <v>4.5999999999999996</v>
      </c>
      <c r="H23" s="396">
        <f t="shared" si="3"/>
        <v>18.170000000000002</v>
      </c>
      <c r="I23" s="395" t="s">
        <v>123</v>
      </c>
      <c r="J23" s="394" t="s">
        <v>122</v>
      </c>
      <c r="K23" s="393"/>
      <c r="L23" s="392" t="s">
        <v>121</v>
      </c>
      <c r="M23" s="391">
        <f>C23*1.2</f>
        <v>8.76</v>
      </c>
      <c r="N23" s="391">
        <f>H23</f>
        <v>18.170000000000002</v>
      </c>
    </row>
    <row r="24" spans="1:24" s="10" customFormat="1" ht="16.5" thickBot="1" x14ac:dyDescent="0.3">
      <c r="C24" s="369"/>
      <c r="D24" s="369"/>
      <c r="E24" s="369"/>
      <c r="F24" s="368"/>
      <c r="G24" s="369"/>
      <c r="H24" s="369"/>
      <c r="I24" s="390"/>
      <c r="J24" s="369"/>
      <c r="K24" s="368"/>
      <c r="L24" s="367"/>
      <c r="M24" s="389"/>
      <c r="N24" s="388"/>
    </row>
    <row r="25" spans="1:24" ht="33.950000000000003" customHeight="1" x14ac:dyDescent="0.25">
      <c r="A25" s="10"/>
      <c r="C25" s="369"/>
      <c r="D25" s="369"/>
      <c r="E25" s="369"/>
      <c r="F25" s="368"/>
      <c r="G25" s="369"/>
      <c r="H25" s="369"/>
      <c r="I25" s="386"/>
      <c r="J25" s="513"/>
      <c r="K25" s="368"/>
      <c r="L25" s="516" t="s">
        <v>120</v>
      </c>
      <c r="M25" s="514" t="s">
        <v>119</v>
      </c>
      <c r="N25" s="515"/>
      <c r="O25" s="387" t="s">
        <v>118</v>
      </c>
    </row>
    <row r="26" spans="1:24" ht="27.75" customHeight="1" thickBot="1" x14ac:dyDescent="0.3">
      <c r="A26" s="10"/>
      <c r="C26" s="369"/>
      <c r="D26" s="369"/>
      <c r="E26" s="369"/>
      <c r="F26" s="368"/>
      <c r="G26" s="369"/>
      <c r="H26" s="369"/>
      <c r="I26" s="386"/>
      <c r="J26" s="513"/>
      <c r="K26" s="368"/>
      <c r="L26" s="517"/>
      <c r="M26" s="385" t="s">
        <v>93</v>
      </c>
      <c r="N26" s="384" t="s">
        <v>90</v>
      </c>
      <c r="O26" s="383" t="s">
        <v>90</v>
      </c>
    </row>
    <row r="27" spans="1:24" s="4" customFormat="1" ht="20.100000000000001" customHeight="1" x14ac:dyDescent="0.25">
      <c r="A27" s="27"/>
      <c r="B27" s="27"/>
      <c r="C27" s="374"/>
      <c r="D27" s="374"/>
      <c r="E27" s="374"/>
      <c r="F27" s="375"/>
      <c r="G27" s="374"/>
      <c r="H27" s="374"/>
      <c r="I27" s="373"/>
      <c r="J27" s="382" t="s">
        <v>57</v>
      </c>
      <c r="K27" s="381"/>
      <c r="L27" s="380" t="s">
        <v>117</v>
      </c>
      <c r="M27" s="380">
        <f t="shared" ref="M27:N33" si="4">M7+M17</f>
        <v>10.131313131313131</v>
      </c>
      <c r="N27" s="380">
        <f t="shared" si="4"/>
        <v>24.009999999999998</v>
      </c>
      <c r="O27" s="379">
        <f t="shared" ref="O27:O33" si="5">N27*2</f>
        <v>48.019999999999996</v>
      </c>
      <c r="P27"/>
      <c r="Q27"/>
    </row>
    <row r="28" spans="1:24" s="4" customFormat="1" ht="20.100000000000001" customHeight="1" x14ac:dyDescent="0.25">
      <c r="A28" s="27"/>
      <c r="B28" s="27"/>
      <c r="C28" s="374"/>
      <c r="D28" s="374"/>
      <c r="E28" s="374"/>
      <c r="F28" s="375"/>
      <c r="G28" s="374"/>
      <c r="H28" s="374"/>
      <c r="I28" s="373"/>
      <c r="J28" s="94" t="s">
        <v>58</v>
      </c>
      <c r="K28" s="372"/>
      <c r="L28" s="378" t="s">
        <v>117</v>
      </c>
      <c r="M28" s="378">
        <f t="shared" si="4"/>
        <v>5.7848484848484851</v>
      </c>
      <c r="N28" s="378">
        <f t="shared" si="4"/>
        <v>13.5</v>
      </c>
      <c r="O28" s="377">
        <f t="shared" si="5"/>
        <v>27</v>
      </c>
      <c r="P28"/>
      <c r="Q28"/>
    </row>
    <row r="29" spans="1:24" s="4" customFormat="1" ht="20.100000000000001" customHeight="1" x14ac:dyDescent="0.25">
      <c r="A29" s="27"/>
      <c r="B29" s="27"/>
      <c r="C29" s="374"/>
      <c r="D29" s="374"/>
      <c r="E29" s="374"/>
      <c r="F29" s="375"/>
      <c r="G29" s="374"/>
      <c r="H29" s="374"/>
      <c r="I29" s="373"/>
      <c r="J29" s="94" t="s">
        <v>59</v>
      </c>
      <c r="K29" s="372"/>
      <c r="L29" s="378" t="s">
        <v>117</v>
      </c>
      <c r="M29" s="378">
        <f t="shared" si="4"/>
        <v>7.5757575757575774E-2</v>
      </c>
      <c r="N29" s="378">
        <f t="shared" si="4"/>
        <v>0.16</v>
      </c>
      <c r="O29" s="377">
        <f t="shared" si="5"/>
        <v>0.32</v>
      </c>
      <c r="P29"/>
      <c r="Q29"/>
    </row>
    <row r="30" spans="1:24" s="4" customFormat="1" ht="20.100000000000001" customHeight="1" x14ac:dyDescent="0.25">
      <c r="A30" s="27"/>
      <c r="B30" s="27"/>
      <c r="C30" s="374"/>
      <c r="D30" s="374"/>
      <c r="E30" s="374"/>
      <c r="F30" s="375"/>
      <c r="G30" s="374"/>
      <c r="H30" s="374"/>
      <c r="I30" s="373"/>
      <c r="J30" s="94" t="s">
        <v>3</v>
      </c>
      <c r="K30" s="372"/>
      <c r="L30" s="371" t="s">
        <v>115</v>
      </c>
      <c r="M30" s="370">
        <f t="shared" si="4"/>
        <v>124.98222222222222</v>
      </c>
      <c r="N30" s="370">
        <f t="shared" si="4"/>
        <v>318.66300000000001</v>
      </c>
      <c r="O30" s="370">
        <f t="shared" si="5"/>
        <v>637.32600000000002</v>
      </c>
      <c r="P30"/>
      <c r="Q30"/>
    </row>
    <row r="31" spans="1:24" s="4" customFormat="1" ht="20.100000000000001" customHeight="1" x14ac:dyDescent="0.25">
      <c r="A31" s="27"/>
      <c r="B31" s="27"/>
      <c r="C31" s="374"/>
      <c r="D31" s="374"/>
      <c r="E31" s="374"/>
      <c r="F31" s="375"/>
      <c r="G31" s="374"/>
      <c r="H31" s="374"/>
      <c r="I31" s="373"/>
      <c r="J31" s="94" t="s">
        <v>2</v>
      </c>
      <c r="K31" s="372"/>
      <c r="L31" s="376" t="s">
        <v>116</v>
      </c>
      <c r="M31" s="370">
        <f t="shared" si="4"/>
        <v>22.8</v>
      </c>
      <c r="N31" s="370">
        <f t="shared" si="4"/>
        <v>63.120999999999995</v>
      </c>
      <c r="O31" s="370">
        <f t="shared" si="5"/>
        <v>126.24199999999999</v>
      </c>
    </row>
    <row r="32" spans="1:24" s="4" customFormat="1" ht="20.100000000000001" customHeight="1" x14ac:dyDescent="0.25">
      <c r="A32" s="27"/>
      <c r="B32" s="27"/>
      <c r="C32" s="374"/>
      <c r="D32" s="374"/>
      <c r="E32" s="374"/>
      <c r="F32" s="375"/>
      <c r="G32" s="374"/>
      <c r="H32" s="374"/>
      <c r="I32" s="373"/>
      <c r="J32" s="94" t="s">
        <v>1</v>
      </c>
      <c r="K32" s="372"/>
      <c r="L32" s="376" t="s">
        <v>116</v>
      </c>
      <c r="M32" s="370">
        <f t="shared" si="4"/>
        <v>12.6</v>
      </c>
      <c r="N32" s="370">
        <f t="shared" si="4"/>
        <v>30.414999999999999</v>
      </c>
      <c r="O32" s="370">
        <f t="shared" si="5"/>
        <v>60.83</v>
      </c>
    </row>
    <row r="33" spans="1:15" s="4" customFormat="1" ht="20.100000000000001" customHeight="1" x14ac:dyDescent="0.25">
      <c r="A33" s="27"/>
      <c r="B33" s="27"/>
      <c r="C33" s="374"/>
      <c r="D33" s="374"/>
      <c r="E33" s="374"/>
      <c r="F33" s="375"/>
      <c r="G33" s="374"/>
      <c r="H33" s="374"/>
      <c r="I33" s="373"/>
      <c r="J33" s="94" t="s">
        <v>4</v>
      </c>
      <c r="K33" s="372"/>
      <c r="L33" s="371" t="s">
        <v>115</v>
      </c>
      <c r="M33" s="370">
        <f t="shared" si="4"/>
        <v>28.557979797979797</v>
      </c>
      <c r="N33" s="370">
        <f t="shared" si="4"/>
        <v>65.09</v>
      </c>
      <c r="O33" s="370">
        <f t="shared" si="5"/>
        <v>130.18</v>
      </c>
    </row>
    <row r="34" spans="1:15" s="10" customFormat="1" x14ac:dyDescent="0.25">
      <c r="C34" s="369"/>
      <c r="D34" s="369"/>
      <c r="E34" s="369"/>
      <c r="F34" s="368"/>
      <c r="G34" s="369"/>
      <c r="H34" s="369"/>
      <c r="I34" s="366"/>
      <c r="J34" s="369"/>
      <c r="K34" s="368"/>
      <c r="L34" s="367"/>
      <c r="M34" s="366"/>
      <c r="N34" s="365"/>
    </row>
  </sheetData>
  <mergeCells count="10">
    <mergeCell ref="H1:H2"/>
    <mergeCell ref="J25:J26"/>
    <mergeCell ref="M25:N25"/>
    <mergeCell ref="L25:L26"/>
    <mergeCell ref="E4:E6"/>
    <mergeCell ref="H4:H5"/>
    <mergeCell ref="J4:J6"/>
    <mergeCell ref="I4:I5"/>
    <mergeCell ref="M4:N4"/>
    <mergeCell ref="M15:N15"/>
  </mergeCells>
  <pageMargins left="0.7" right="0.7" top="0.75" bottom="0.75" header="0.3" footer="0.3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DCAA-002D-4A63-A01D-704F190BBBDA}">
  <sheetPr>
    <tabColor theme="6" tint="0.39997558519241921"/>
    <pageSetUpPr fitToPage="1"/>
  </sheetPr>
  <dimension ref="A1:AL52"/>
  <sheetViews>
    <sheetView zoomScale="80" zoomScaleNormal="80" zoomScaleSheetLayoutView="100" workbookViewId="0">
      <selection activeCell="K30" sqref="K30"/>
    </sheetView>
  </sheetViews>
  <sheetFormatPr defaultRowHeight="15.75" x14ac:dyDescent="0.25"/>
  <cols>
    <col min="1" max="1" width="13.625" customWidth="1"/>
    <col min="2" max="25" width="6.5" customWidth="1"/>
    <col min="26" max="26" width="2.25" customWidth="1"/>
    <col min="27" max="31" width="10.5" style="460" customWidth="1"/>
  </cols>
  <sheetData>
    <row r="1" spans="1:38" ht="21" x14ac:dyDescent="0.35">
      <c r="A1" s="498" t="s">
        <v>160</v>
      </c>
      <c r="AF1" s="526"/>
      <c r="AG1" s="526"/>
      <c r="AH1" s="526"/>
      <c r="AI1" s="526"/>
      <c r="AJ1" s="526"/>
      <c r="AK1" s="526"/>
      <c r="AL1" s="526"/>
    </row>
    <row r="2" spans="1:38" ht="21" x14ac:dyDescent="0.35">
      <c r="A2" s="498" t="s">
        <v>159</v>
      </c>
      <c r="AF2" s="526"/>
      <c r="AG2" s="526"/>
      <c r="AH2" s="526"/>
      <c r="AI2" s="526"/>
      <c r="AJ2" s="526"/>
      <c r="AK2" s="526"/>
      <c r="AL2" s="526"/>
    </row>
    <row r="3" spans="1:38" ht="15.95" customHeight="1" thickBot="1" x14ac:dyDescent="0.3">
      <c r="AF3" s="527"/>
      <c r="AG3" s="527"/>
      <c r="AH3" s="527"/>
      <c r="AI3" s="527"/>
      <c r="AJ3" s="527"/>
      <c r="AK3" s="527"/>
      <c r="AL3" s="527"/>
    </row>
    <row r="4" spans="1:38" s="4" customFormat="1" ht="35.1" customHeight="1" x14ac:dyDescent="0.25">
      <c r="A4" s="497" t="s">
        <v>158</v>
      </c>
      <c r="B4" s="496">
        <v>44823</v>
      </c>
      <c r="C4" s="496">
        <v>44824</v>
      </c>
      <c r="D4" s="496">
        <v>44825</v>
      </c>
      <c r="E4" s="496">
        <v>44830</v>
      </c>
      <c r="F4" s="496">
        <v>44831</v>
      </c>
      <c r="G4" s="496">
        <v>44832</v>
      </c>
      <c r="H4" s="496">
        <v>44879</v>
      </c>
      <c r="I4" s="496">
        <v>44880</v>
      </c>
      <c r="J4" s="496">
        <v>44881</v>
      </c>
      <c r="K4" s="496">
        <v>44907</v>
      </c>
      <c r="L4" s="496">
        <v>44908</v>
      </c>
      <c r="M4" s="496">
        <v>44909</v>
      </c>
      <c r="N4" s="496">
        <v>44984</v>
      </c>
      <c r="O4" s="496">
        <v>44985</v>
      </c>
      <c r="P4" s="496">
        <v>44986</v>
      </c>
      <c r="Q4" s="496">
        <v>44998</v>
      </c>
      <c r="R4" s="496">
        <v>44999</v>
      </c>
      <c r="S4" s="496">
        <v>45000</v>
      </c>
      <c r="T4" s="496">
        <v>45054</v>
      </c>
      <c r="U4" s="496">
        <v>45055</v>
      </c>
      <c r="V4" s="496">
        <v>45056</v>
      </c>
      <c r="W4" s="496">
        <v>45047</v>
      </c>
      <c r="X4" s="496">
        <v>45048</v>
      </c>
      <c r="Y4" s="495">
        <v>45049</v>
      </c>
      <c r="AA4" s="494"/>
      <c r="AB4" s="494"/>
      <c r="AC4" s="494"/>
      <c r="AD4" s="494"/>
      <c r="AE4" s="494"/>
      <c r="AF4" s="527"/>
      <c r="AG4" s="527"/>
      <c r="AH4" s="527"/>
      <c r="AI4" s="527"/>
      <c r="AJ4" s="527"/>
      <c r="AK4" s="527"/>
      <c r="AL4" s="527"/>
    </row>
    <row r="5" spans="1:38" s="4" customFormat="1" ht="35.1" customHeight="1" thickBot="1" x14ac:dyDescent="0.3">
      <c r="A5" s="493" t="s">
        <v>157</v>
      </c>
      <c r="B5" s="492">
        <v>1</v>
      </c>
      <c r="C5" s="492">
        <v>2</v>
      </c>
      <c r="D5" s="492">
        <v>3</v>
      </c>
      <c r="E5" s="492">
        <v>4</v>
      </c>
      <c r="F5" s="492">
        <v>5</v>
      </c>
      <c r="G5" s="492">
        <v>6</v>
      </c>
      <c r="H5" s="492">
        <v>7</v>
      </c>
      <c r="I5" s="492">
        <v>8</v>
      </c>
      <c r="J5" s="492">
        <v>9</v>
      </c>
      <c r="K5" s="492">
        <v>10</v>
      </c>
      <c r="L5" s="492">
        <v>11</v>
      </c>
      <c r="M5" s="492">
        <v>12</v>
      </c>
      <c r="N5" s="492">
        <v>13</v>
      </c>
      <c r="O5" s="492">
        <v>14</v>
      </c>
      <c r="P5" s="492">
        <v>15</v>
      </c>
      <c r="Q5" s="492">
        <v>16</v>
      </c>
      <c r="R5" s="492">
        <v>17</v>
      </c>
      <c r="S5" s="492">
        <v>18</v>
      </c>
      <c r="T5" s="492">
        <v>19</v>
      </c>
      <c r="U5" s="492">
        <v>20</v>
      </c>
      <c r="V5" s="492">
        <v>21</v>
      </c>
      <c r="W5" s="492">
        <v>22</v>
      </c>
      <c r="X5" s="492">
        <v>23</v>
      </c>
      <c r="Y5" s="491">
        <v>24</v>
      </c>
      <c r="AA5" s="490"/>
      <c r="AB5" s="490"/>
      <c r="AC5" s="490"/>
      <c r="AD5" s="490"/>
      <c r="AE5" s="490"/>
      <c r="AF5" s="527"/>
      <c r="AG5" s="527"/>
      <c r="AH5" s="527"/>
      <c r="AI5" s="527"/>
      <c r="AJ5" s="527"/>
      <c r="AK5" s="527"/>
      <c r="AL5" s="527"/>
    </row>
    <row r="6" spans="1:38" s="4" customFormat="1" ht="35.1" customHeight="1" x14ac:dyDescent="0.25">
      <c r="A6" s="489" t="s">
        <v>156</v>
      </c>
      <c r="B6" s="488" t="s">
        <v>155</v>
      </c>
      <c r="C6" s="488" t="s">
        <v>154</v>
      </c>
      <c r="D6" s="488" t="s">
        <v>153</v>
      </c>
      <c r="E6" s="488" t="s">
        <v>152</v>
      </c>
      <c r="F6" s="488" t="s">
        <v>151</v>
      </c>
      <c r="G6" s="488" t="s">
        <v>150</v>
      </c>
      <c r="H6" s="488" t="s">
        <v>155</v>
      </c>
      <c r="I6" s="488" t="s">
        <v>154</v>
      </c>
      <c r="J6" s="488" t="s">
        <v>153</v>
      </c>
      <c r="K6" s="488" t="s">
        <v>152</v>
      </c>
      <c r="L6" s="488" t="s">
        <v>151</v>
      </c>
      <c r="M6" s="488" t="s">
        <v>150</v>
      </c>
      <c r="N6" s="488" t="s">
        <v>155</v>
      </c>
      <c r="O6" s="488" t="s">
        <v>154</v>
      </c>
      <c r="P6" s="488" t="s">
        <v>153</v>
      </c>
      <c r="Q6" s="488" t="s">
        <v>152</v>
      </c>
      <c r="R6" s="488" t="s">
        <v>151</v>
      </c>
      <c r="S6" s="488" t="s">
        <v>150</v>
      </c>
      <c r="T6" s="488" t="s">
        <v>155</v>
      </c>
      <c r="U6" s="488" t="s">
        <v>154</v>
      </c>
      <c r="V6" s="488" t="s">
        <v>153</v>
      </c>
      <c r="W6" s="488" t="s">
        <v>152</v>
      </c>
      <c r="X6" s="488" t="s">
        <v>151</v>
      </c>
      <c r="Y6" s="487" t="s">
        <v>150</v>
      </c>
      <c r="AA6" s="486" t="s">
        <v>149</v>
      </c>
      <c r="AB6" s="485" t="s">
        <v>148</v>
      </c>
      <c r="AC6" s="485" t="s">
        <v>147</v>
      </c>
      <c r="AD6" s="485" t="s">
        <v>146</v>
      </c>
      <c r="AE6" s="484" t="s">
        <v>145</v>
      </c>
    </row>
    <row r="7" spans="1:38" s="4" customFormat="1" ht="35.1" customHeight="1" x14ac:dyDescent="0.25">
      <c r="A7" s="483" t="s">
        <v>144</v>
      </c>
      <c r="B7" s="482">
        <v>0.63</v>
      </c>
      <c r="C7" s="482">
        <v>0.77</v>
      </c>
      <c r="D7" s="482">
        <v>0.94</v>
      </c>
      <c r="E7" s="482">
        <v>1.63</v>
      </c>
      <c r="F7" s="482">
        <v>4.1999999999999993</v>
      </c>
      <c r="G7" s="482">
        <v>1.29</v>
      </c>
      <c r="H7" s="482">
        <v>0.67999999999999994</v>
      </c>
      <c r="I7" s="482">
        <v>1.42</v>
      </c>
      <c r="J7" s="482">
        <v>1.04</v>
      </c>
      <c r="K7" s="482">
        <v>0.99</v>
      </c>
      <c r="L7" s="482">
        <v>1.55</v>
      </c>
      <c r="M7" s="482">
        <v>3.5999999999999996</v>
      </c>
      <c r="N7" s="482">
        <v>0.49099999999999999</v>
      </c>
      <c r="O7" s="482">
        <v>0.52</v>
      </c>
      <c r="P7" s="482">
        <v>0.53700000000000003</v>
      </c>
      <c r="Q7" s="482">
        <v>1.73</v>
      </c>
      <c r="R7" s="482">
        <v>1.4100000000000001</v>
      </c>
      <c r="S7" s="482">
        <v>1.32</v>
      </c>
      <c r="T7" s="482">
        <v>1.194</v>
      </c>
      <c r="U7" s="482">
        <v>0.95199999999999996</v>
      </c>
      <c r="V7" s="482">
        <v>0.63600000000000001</v>
      </c>
      <c r="W7" s="482">
        <v>2.62</v>
      </c>
      <c r="X7" s="482">
        <v>1.52</v>
      </c>
      <c r="Y7" s="481">
        <v>1.32</v>
      </c>
      <c r="AA7" s="470">
        <f>MIN(B7:Y7)</f>
        <v>0.49099999999999999</v>
      </c>
      <c r="AB7" s="469">
        <f>MAX(B7:Y7)</f>
        <v>4.1999999999999993</v>
      </c>
      <c r="AC7" s="469">
        <f>AVERAGE(B7:Y7)</f>
        <v>1.374583333333333</v>
      </c>
      <c r="AD7" s="469">
        <f>AB7-AA7</f>
        <v>3.7089999999999992</v>
      </c>
      <c r="AE7" s="468">
        <f>_xlfn.STDEV.S(B7:Y7)</f>
        <v>0.92235006636717765</v>
      </c>
    </row>
    <row r="8" spans="1:38" s="474" customFormat="1" ht="35.1" customHeight="1" x14ac:dyDescent="0.25">
      <c r="A8" s="480" t="s">
        <v>3</v>
      </c>
      <c r="B8" s="479">
        <v>11</v>
      </c>
      <c r="C8" s="479">
        <v>24.7</v>
      </c>
      <c r="D8" s="479">
        <v>31.2</v>
      </c>
      <c r="E8" s="479">
        <v>23.52</v>
      </c>
      <c r="F8" s="479">
        <v>51.37</v>
      </c>
      <c r="G8" s="479">
        <v>16.14</v>
      </c>
      <c r="H8" s="479">
        <v>19.899999999999999</v>
      </c>
      <c r="I8" s="479">
        <v>20.7</v>
      </c>
      <c r="J8" s="479">
        <v>23.3</v>
      </c>
      <c r="K8" s="479">
        <v>30.2</v>
      </c>
      <c r="L8" s="479">
        <v>22.9</v>
      </c>
      <c r="M8" s="479">
        <v>28.5</v>
      </c>
      <c r="N8" s="479">
        <v>6.29</v>
      </c>
      <c r="O8" s="479">
        <v>8.5</v>
      </c>
      <c r="P8" s="479">
        <v>48.1</v>
      </c>
      <c r="Q8" s="479">
        <v>42.1</v>
      </c>
      <c r="R8" s="479">
        <v>31.3</v>
      </c>
      <c r="S8" s="479">
        <v>29.2</v>
      </c>
      <c r="T8" s="479">
        <v>9.57</v>
      </c>
      <c r="U8" s="479">
        <v>18.670000000000002</v>
      </c>
      <c r="V8" s="479">
        <v>7.2</v>
      </c>
      <c r="W8" s="479">
        <v>52.3</v>
      </c>
      <c r="X8" s="479">
        <v>25.1</v>
      </c>
      <c r="Y8" s="478">
        <v>40.6</v>
      </c>
      <c r="AA8" s="477">
        <f>MIN(B8:Y8)</f>
        <v>6.29</v>
      </c>
      <c r="AB8" s="476">
        <f>MAX(B8:Y8)</f>
        <v>52.3</v>
      </c>
      <c r="AC8" s="476">
        <f>AVERAGE(B8:Y8)</f>
        <v>25.931666666666672</v>
      </c>
      <c r="AD8" s="476">
        <f>AB8-AA8</f>
        <v>46.01</v>
      </c>
      <c r="AE8" s="475">
        <f>_xlfn.STDEV.S(B8:Y8)</f>
        <v>13.465209169226227</v>
      </c>
    </row>
    <row r="9" spans="1:38" s="4" customFormat="1" ht="35.1" customHeight="1" x14ac:dyDescent="0.25">
      <c r="A9" s="473" t="s">
        <v>2</v>
      </c>
      <c r="B9" s="472">
        <v>1.5</v>
      </c>
      <c r="C9" s="472">
        <v>1.2</v>
      </c>
      <c r="D9" s="472">
        <v>0.92</v>
      </c>
      <c r="E9" s="472">
        <v>0.95</v>
      </c>
      <c r="F9" s="472">
        <v>0.94</v>
      </c>
      <c r="G9" s="472">
        <v>1.01</v>
      </c>
      <c r="H9" s="472">
        <v>0.69</v>
      </c>
      <c r="I9" s="472">
        <v>0.6</v>
      </c>
      <c r="J9" s="472">
        <v>0.66</v>
      </c>
      <c r="K9" s="472">
        <v>3.7</v>
      </c>
      <c r="L9" s="472">
        <v>2.1</v>
      </c>
      <c r="M9" s="472">
        <v>2</v>
      </c>
      <c r="N9" s="472">
        <v>0.88</v>
      </c>
      <c r="O9" s="472">
        <v>0.7</v>
      </c>
      <c r="P9" s="472">
        <v>0.57999999999999996</v>
      </c>
      <c r="Q9" s="472">
        <v>1.5</v>
      </c>
      <c r="R9" s="472">
        <v>0.86</v>
      </c>
      <c r="S9" s="472">
        <v>1.3</v>
      </c>
      <c r="T9" s="472">
        <v>0.22</v>
      </c>
      <c r="U9" s="472">
        <v>0</v>
      </c>
      <c r="V9" s="472">
        <v>0.5</v>
      </c>
      <c r="W9" s="472">
        <v>1.8</v>
      </c>
      <c r="X9" s="472">
        <v>0.65</v>
      </c>
      <c r="Y9" s="471">
        <v>1.04</v>
      </c>
      <c r="AA9" s="470">
        <f>MIN(B9:Y9)</f>
        <v>0</v>
      </c>
      <c r="AB9" s="469">
        <f>MAX(B9:Y9)</f>
        <v>3.7</v>
      </c>
      <c r="AC9" s="469">
        <f>AVERAGE(B9:Y9)</f>
        <v>1.095833333333333</v>
      </c>
      <c r="AD9" s="469">
        <f>AB9-AA9</f>
        <v>3.7</v>
      </c>
      <c r="AE9" s="468">
        <f>_xlfn.STDEV.S(B9:Y9)</f>
        <v>0.75805194652028274</v>
      </c>
    </row>
    <row r="10" spans="1:38" s="4" customFormat="1" ht="35.1" customHeight="1" x14ac:dyDescent="0.25">
      <c r="A10" s="473" t="s">
        <v>1</v>
      </c>
      <c r="B10" s="472">
        <v>0</v>
      </c>
      <c r="C10" s="472">
        <v>1.4</v>
      </c>
      <c r="D10" s="472">
        <v>0</v>
      </c>
      <c r="E10" s="472">
        <v>0.11</v>
      </c>
      <c r="F10" s="472">
        <v>0</v>
      </c>
      <c r="G10" s="472">
        <v>5.76</v>
      </c>
      <c r="H10" s="472">
        <v>0.15</v>
      </c>
      <c r="I10" s="472">
        <v>0</v>
      </c>
      <c r="J10" s="472">
        <v>0</v>
      </c>
      <c r="K10" s="472">
        <v>5</v>
      </c>
      <c r="L10" s="472">
        <v>6.3</v>
      </c>
      <c r="M10" s="472">
        <v>1.7</v>
      </c>
      <c r="N10" s="472">
        <v>0.38</v>
      </c>
      <c r="O10" s="472">
        <v>0</v>
      </c>
      <c r="P10" s="472">
        <v>3.65</v>
      </c>
      <c r="Q10" s="472">
        <v>0</v>
      </c>
      <c r="R10" s="472">
        <v>0.18</v>
      </c>
      <c r="S10" s="472">
        <v>0.27</v>
      </c>
      <c r="T10" s="472">
        <v>0</v>
      </c>
      <c r="U10" s="472">
        <v>0.56999999999999995</v>
      </c>
      <c r="V10" s="472">
        <v>0.83</v>
      </c>
      <c r="W10" s="472">
        <v>0.2</v>
      </c>
      <c r="X10" s="472">
        <v>2.2999999999999998</v>
      </c>
      <c r="Y10" s="471">
        <v>2.9</v>
      </c>
      <c r="AA10" s="470">
        <f>MIN(B10:Y10)</f>
        <v>0</v>
      </c>
      <c r="AB10" s="469">
        <f>MAX(B10:Y10)</f>
        <v>6.3</v>
      </c>
      <c r="AC10" s="469">
        <f>AVERAGE(B10:Y10)</f>
        <v>1.3208333333333331</v>
      </c>
      <c r="AD10" s="469">
        <f>AB10-AA10</f>
        <v>6.3</v>
      </c>
      <c r="AE10" s="468">
        <f>_xlfn.STDEV.S(B10:Y10)</f>
        <v>1.969415973166238</v>
      </c>
    </row>
    <row r="11" spans="1:38" s="4" customFormat="1" ht="35.1" customHeight="1" thickBot="1" x14ac:dyDescent="0.3">
      <c r="A11" s="467" t="s">
        <v>4</v>
      </c>
      <c r="B11" s="466">
        <v>0</v>
      </c>
      <c r="C11" s="466">
        <v>0</v>
      </c>
      <c r="D11" s="466">
        <v>0</v>
      </c>
      <c r="E11" s="466">
        <v>0</v>
      </c>
      <c r="F11" s="466">
        <v>7.3</v>
      </c>
      <c r="G11" s="466">
        <v>1.4</v>
      </c>
      <c r="H11" s="466">
        <v>0</v>
      </c>
      <c r="I11" s="466">
        <v>0</v>
      </c>
      <c r="J11" s="466">
        <v>0</v>
      </c>
      <c r="K11" s="466">
        <v>1.4</v>
      </c>
      <c r="L11" s="466">
        <v>2</v>
      </c>
      <c r="M11" s="466">
        <v>0</v>
      </c>
      <c r="N11" s="466">
        <v>0.69</v>
      </c>
      <c r="O11" s="466">
        <v>0.57999999999999996</v>
      </c>
      <c r="P11" s="466">
        <v>0.04</v>
      </c>
      <c r="Q11" s="466">
        <v>4</v>
      </c>
      <c r="R11" s="466">
        <v>3.1</v>
      </c>
      <c r="S11" s="466">
        <v>2.8</v>
      </c>
      <c r="T11" s="466">
        <v>0.37</v>
      </c>
      <c r="U11" s="466">
        <v>1.0999999999999999E-2</v>
      </c>
      <c r="V11" s="466">
        <v>0</v>
      </c>
      <c r="W11" s="466">
        <v>7.3</v>
      </c>
      <c r="X11" s="466">
        <v>0</v>
      </c>
      <c r="Y11" s="465">
        <v>1.9</v>
      </c>
      <c r="AA11" s="464">
        <f>MIN(B11:Y11)</f>
        <v>0</v>
      </c>
      <c r="AB11" s="463">
        <f>MAX(B11:Y11)</f>
        <v>7.3</v>
      </c>
      <c r="AC11" s="463">
        <f>AVERAGE(B11:Y11)</f>
        <v>1.3704583333333333</v>
      </c>
      <c r="AD11" s="463">
        <f>AB11-AA11</f>
        <v>7.3</v>
      </c>
      <c r="AE11" s="462">
        <f>_xlfn.STDEV.S(B11:Y11)</f>
        <v>2.1612735371850165</v>
      </c>
    </row>
    <row r="14" spans="1:38" x14ac:dyDescent="0.25"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</row>
    <row r="15" spans="1:38" x14ac:dyDescent="0.25"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</row>
    <row r="16" spans="1:38" x14ac:dyDescent="0.25"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</row>
    <row r="17" spans="2:25" x14ac:dyDescent="0.25"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</row>
    <row r="18" spans="2:25" x14ac:dyDescent="0.25"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</row>
    <row r="19" spans="2:25" x14ac:dyDescent="0.25"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</row>
    <row r="20" spans="2:25" x14ac:dyDescent="0.25"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</row>
    <row r="21" spans="2:25" x14ac:dyDescent="0.25"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</row>
    <row r="22" spans="2:25" x14ac:dyDescent="0.25"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</row>
    <row r="23" spans="2:25" x14ac:dyDescent="0.25"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</row>
    <row r="24" spans="2:25" x14ac:dyDescent="0.25"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</row>
    <row r="25" spans="2:25" x14ac:dyDescent="0.25"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</row>
    <row r="26" spans="2:25" x14ac:dyDescent="0.25"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</row>
    <row r="27" spans="2:25" x14ac:dyDescent="0.25"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</row>
    <row r="28" spans="2:25" x14ac:dyDescent="0.25"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</row>
    <row r="29" spans="2:25" x14ac:dyDescent="0.25"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</row>
    <row r="30" spans="2:25" x14ac:dyDescent="0.25"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</row>
    <row r="31" spans="2:25" x14ac:dyDescent="0.25"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</row>
    <row r="32" spans="2:25" x14ac:dyDescent="0.25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</row>
    <row r="33" spans="2:25" x14ac:dyDescent="0.25"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</row>
    <row r="34" spans="2:25" x14ac:dyDescent="0.25"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</row>
    <row r="35" spans="2:25" x14ac:dyDescent="0.25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</row>
    <row r="36" spans="2:25" x14ac:dyDescent="0.2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</row>
    <row r="37" spans="2:25" x14ac:dyDescent="0.25"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</row>
    <row r="38" spans="2:25" x14ac:dyDescent="0.25"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</row>
    <row r="39" spans="2:25" x14ac:dyDescent="0.25"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</row>
    <row r="40" spans="2:25" x14ac:dyDescent="0.25"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</row>
    <row r="41" spans="2:25" x14ac:dyDescent="0.25"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</row>
    <row r="42" spans="2:25" x14ac:dyDescent="0.25"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</row>
    <row r="43" spans="2:25" x14ac:dyDescent="0.25"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</row>
    <row r="44" spans="2:25" x14ac:dyDescent="0.25"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</row>
    <row r="45" spans="2:25" x14ac:dyDescent="0.25"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</row>
    <row r="46" spans="2:25" x14ac:dyDescent="0.25"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</row>
    <row r="47" spans="2:25" x14ac:dyDescent="0.2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</row>
    <row r="48" spans="2:25" x14ac:dyDescent="0.25"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</row>
    <row r="49" spans="2:25" x14ac:dyDescent="0.25"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</row>
    <row r="50" spans="2:25" x14ac:dyDescent="0.2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</row>
    <row r="51" spans="2:25" x14ac:dyDescent="0.25"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</row>
    <row r="52" spans="2:25" x14ac:dyDescent="0.25"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</row>
  </sheetData>
  <mergeCells count="2">
    <mergeCell ref="AF1:AL2"/>
    <mergeCell ref="AF3:AL5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3F4A-7592-4AC3-85AD-4E1D9FAC8430}">
  <sheetPr>
    <tabColor theme="6" tint="0.39997558519241921"/>
  </sheetPr>
  <dimension ref="A1"/>
  <sheetViews>
    <sheetView zoomScale="85" zoomScaleNormal="85" workbookViewId="0">
      <selection activeCell="M43" sqref="M43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9560-87E0-4596-AF45-BF81E5B15692}">
  <sheetPr>
    <tabColor theme="8" tint="-0.249977111117893"/>
  </sheetPr>
  <dimension ref="A1:CR45"/>
  <sheetViews>
    <sheetView zoomScale="70" zoomScaleNormal="70" zoomScaleSheetLayoutView="85" workbookViewId="0">
      <selection activeCell="N41" sqref="N41"/>
    </sheetView>
  </sheetViews>
  <sheetFormatPr defaultRowHeight="15.75" x14ac:dyDescent="0.25"/>
  <cols>
    <col min="1" max="1" width="7.125" style="33" customWidth="1"/>
    <col min="2" max="2" width="29" style="4" customWidth="1"/>
    <col min="3" max="3" width="11.75" style="9" bestFit="1" customWidth="1"/>
    <col min="4" max="4" width="15.625" style="9" customWidth="1"/>
    <col min="5" max="5" width="13.625" style="32" customWidth="1"/>
    <col min="7" max="7" width="7.125" style="33" customWidth="1"/>
    <col min="8" max="8" width="31.625" style="4" customWidth="1"/>
    <col min="9" max="9" width="13.5" style="9" customWidth="1"/>
    <col min="10" max="10" width="16.5" style="9" customWidth="1"/>
  </cols>
  <sheetData>
    <row r="1" spans="1:96" ht="21" x14ac:dyDescent="0.25">
      <c r="A1" s="34" t="s">
        <v>24</v>
      </c>
      <c r="B1" s="27"/>
      <c r="C1" s="15"/>
      <c r="D1" s="15"/>
      <c r="E1" s="35"/>
      <c r="G1" s="34" t="s">
        <v>24</v>
      </c>
      <c r="H1" s="27"/>
      <c r="I1" s="15"/>
      <c r="J1" s="15"/>
    </row>
    <row r="2" spans="1:96" ht="21" x14ac:dyDescent="0.25">
      <c r="A2" s="68" t="s">
        <v>56</v>
      </c>
      <c r="B2" s="69"/>
      <c r="C2" s="70"/>
      <c r="D2" s="15"/>
      <c r="E2" s="35"/>
      <c r="G2" s="68" t="s">
        <v>67</v>
      </c>
      <c r="H2" s="69"/>
      <c r="I2" s="70"/>
      <c r="J2" s="35"/>
    </row>
    <row r="3" spans="1:96" ht="23.25" x14ac:dyDescent="0.25">
      <c r="A3" s="36" t="s">
        <v>30</v>
      </c>
      <c r="B3" s="27"/>
      <c r="C3" s="15"/>
      <c r="D3" s="66"/>
      <c r="E3" s="35"/>
      <c r="G3" s="36" t="s">
        <v>30</v>
      </c>
      <c r="H3" s="27"/>
      <c r="I3" s="27"/>
      <c r="J3" s="66"/>
    </row>
    <row r="4" spans="1:96" ht="16.5" thickBot="1" x14ac:dyDescent="0.3">
      <c r="A4" s="37"/>
      <c r="B4" s="27"/>
      <c r="C4" s="15"/>
      <c r="D4" s="15"/>
      <c r="E4" s="35"/>
      <c r="G4" s="37"/>
      <c r="H4" s="27"/>
      <c r="I4" s="15"/>
      <c r="J4" s="15"/>
    </row>
    <row r="5" spans="1:96" s="1" customFormat="1" ht="18" customHeight="1" x14ac:dyDescent="0.25">
      <c r="A5" s="540" t="s">
        <v>0</v>
      </c>
      <c r="B5" s="528" t="s">
        <v>22</v>
      </c>
      <c r="C5" s="531"/>
      <c r="D5" s="543" t="s">
        <v>27</v>
      </c>
      <c r="E5" s="537" t="s">
        <v>28</v>
      </c>
      <c r="F5" s="3"/>
      <c r="G5" s="540" t="s">
        <v>0</v>
      </c>
      <c r="H5" s="528" t="s">
        <v>22</v>
      </c>
      <c r="I5" s="531"/>
      <c r="J5" s="534" t="s">
        <v>27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s="1" customFormat="1" ht="18" customHeight="1" x14ac:dyDescent="0.25">
      <c r="A6" s="541"/>
      <c r="B6" s="529"/>
      <c r="C6" s="532"/>
      <c r="D6" s="544"/>
      <c r="E6" s="538"/>
      <c r="F6" s="3"/>
      <c r="G6" s="541"/>
      <c r="H6" s="529"/>
      <c r="I6" s="532"/>
      <c r="J6" s="53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s="1" customFormat="1" ht="16.5" thickBot="1" x14ac:dyDescent="0.3">
      <c r="A7" s="542"/>
      <c r="B7" s="530"/>
      <c r="C7" s="533"/>
      <c r="D7" s="545"/>
      <c r="E7" s="539"/>
      <c r="F7" s="3"/>
      <c r="G7" s="542"/>
      <c r="H7" s="530"/>
      <c r="I7" s="533"/>
      <c r="J7" s="53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s="2" customFormat="1" ht="18" x14ac:dyDescent="0.25">
      <c r="A8" s="42"/>
      <c r="B8" s="38">
        <v>2022</v>
      </c>
      <c r="C8" s="75"/>
      <c r="D8" s="76"/>
      <c r="E8" s="135"/>
      <c r="F8" s="3"/>
      <c r="G8" s="42"/>
      <c r="H8" s="38">
        <v>2022</v>
      </c>
      <c r="I8" s="75"/>
      <c r="J8" s="15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s="4" customFormat="1" ht="18" customHeight="1" x14ac:dyDescent="0.25">
      <c r="A9" s="136" t="s">
        <v>5</v>
      </c>
      <c r="B9" s="85" t="s">
        <v>6</v>
      </c>
      <c r="C9" s="77"/>
      <c r="D9" s="78">
        <v>10.389724611111113</v>
      </c>
      <c r="E9" s="137"/>
      <c r="G9" s="151" t="s">
        <v>7</v>
      </c>
      <c r="H9" s="107" t="s">
        <v>8</v>
      </c>
      <c r="I9" s="79"/>
      <c r="J9" s="152">
        <v>1.3663322222222225</v>
      </c>
    </row>
    <row r="10" spans="1:96" s="4" customFormat="1" ht="18" customHeight="1" thickBot="1" x14ac:dyDescent="0.3">
      <c r="A10" s="138" t="s">
        <v>11</v>
      </c>
      <c r="B10" s="86" t="s">
        <v>12</v>
      </c>
      <c r="C10" s="79"/>
      <c r="D10" s="80">
        <v>2.7494636111111115</v>
      </c>
      <c r="E10" s="139"/>
      <c r="G10" s="153" t="s">
        <v>9</v>
      </c>
      <c r="H10" s="108" t="s">
        <v>10</v>
      </c>
      <c r="I10" s="41"/>
      <c r="J10" s="154">
        <v>0.11910760000000001</v>
      </c>
    </row>
    <row r="11" spans="1:96" s="4" customFormat="1" ht="18" customHeight="1" thickBot="1" x14ac:dyDescent="0.3">
      <c r="A11" s="71"/>
      <c r="B11" s="25" t="s">
        <v>32</v>
      </c>
      <c r="C11" s="72"/>
      <c r="D11" s="73">
        <f>SUM(D9:D10)</f>
        <v>13.139188222222224</v>
      </c>
      <c r="E11" s="74"/>
      <c r="G11" s="151" t="s">
        <v>13</v>
      </c>
      <c r="H11" s="107" t="s">
        <v>14</v>
      </c>
      <c r="I11" s="79"/>
      <c r="J11" s="152">
        <v>2.0483783888888891</v>
      </c>
    </row>
    <row r="12" spans="1:96" s="2" customFormat="1" ht="18.75" thickBot="1" x14ac:dyDescent="0.3">
      <c r="A12" s="81"/>
      <c r="B12" s="82">
        <v>2021</v>
      </c>
      <c r="C12" s="83"/>
      <c r="D12" s="84"/>
      <c r="E12" s="140"/>
      <c r="F12" s="3"/>
      <c r="G12" s="155" t="s">
        <v>15</v>
      </c>
      <c r="H12" s="29" t="s">
        <v>16</v>
      </c>
      <c r="I12" s="40"/>
      <c r="J12" s="156">
        <v>0.18634979999999998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s="4" customFormat="1" ht="18" customHeight="1" thickBot="1" x14ac:dyDescent="0.3">
      <c r="A13" s="141" t="s">
        <v>5</v>
      </c>
      <c r="B13" s="85" t="s">
        <v>6</v>
      </c>
      <c r="C13" s="41"/>
      <c r="D13" s="46">
        <v>15.635048000000001</v>
      </c>
      <c r="E13" s="142"/>
      <c r="G13" s="71"/>
      <c r="H13" s="25" t="s">
        <v>32</v>
      </c>
      <c r="I13" s="72"/>
      <c r="J13" s="110">
        <f>SUM(J9:J12)</f>
        <v>3.7201680111111117</v>
      </c>
    </row>
    <row r="14" spans="1:96" s="4" customFormat="1" ht="18" customHeight="1" thickBot="1" x14ac:dyDescent="0.3">
      <c r="A14" s="138" t="s">
        <v>11</v>
      </c>
      <c r="B14" s="86" t="s">
        <v>12</v>
      </c>
      <c r="C14" s="79"/>
      <c r="D14" s="80">
        <v>19.634243999999999</v>
      </c>
      <c r="E14" s="139"/>
      <c r="G14" s="42"/>
      <c r="H14" s="45">
        <v>2021</v>
      </c>
      <c r="I14" s="109"/>
      <c r="J14" s="157"/>
    </row>
    <row r="15" spans="1:96" s="4" customFormat="1" ht="18" customHeight="1" thickBot="1" x14ac:dyDescent="0.3">
      <c r="A15" s="71"/>
      <c r="B15" s="25" t="s">
        <v>32</v>
      </c>
      <c r="C15" s="72"/>
      <c r="D15" s="73">
        <f>SUM(D13:D14)</f>
        <v>35.269292</v>
      </c>
      <c r="E15" s="74"/>
      <c r="G15" s="151" t="s">
        <v>7</v>
      </c>
      <c r="H15" s="107" t="s">
        <v>8</v>
      </c>
      <c r="I15" s="79"/>
      <c r="J15" s="152">
        <v>2.1047180000000001</v>
      </c>
    </row>
    <row r="16" spans="1:96" s="2" customFormat="1" ht="18" x14ac:dyDescent="0.25">
      <c r="A16" s="81"/>
      <c r="B16" s="82">
        <v>2020</v>
      </c>
      <c r="C16" s="83"/>
      <c r="D16" s="84"/>
      <c r="E16" s="140"/>
      <c r="F16" s="3"/>
      <c r="G16" s="153" t="s">
        <v>9</v>
      </c>
      <c r="H16" s="108" t="s">
        <v>10</v>
      </c>
      <c r="I16" s="41"/>
      <c r="J16" s="154">
        <v>0.1202696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s="4" customFormat="1" ht="18" customHeight="1" x14ac:dyDescent="0.25">
      <c r="A17" s="141" t="s">
        <v>5</v>
      </c>
      <c r="B17" s="85" t="s">
        <v>6</v>
      </c>
      <c r="C17" s="41"/>
      <c r="D17" s="46">
        <v>29.710720000000002</v>
      </c>
      <c r="E17" s="142"/>
      <c r="G17" s="151" t="s">
        <v>13</v>
      </c>
      <c r="H17" s="107" t="s">
        <v>14</v>
      </c>
      <c r="I17" s="79"/>
      <c r="J17" s="152">
        <v>3.1925599999999998</v>
      </c>
    </row>
    <row r="18" spans="1:96" s="4" customFormat="1" ht="18" customHeight="1" thickBot="1" x14ac:dyDescent="0.3">
      <c r="A18" s="138" t="s">
        <v>11</v>
      </c>
      <c r="B18" s="86" t="s">
        <v>12</v>
      </c>
      <c r="C18" s="79"/>
      <c r="D18" s="80">
        <v>35.935526250000002</v>
      </c>
      <c r="E18" s="139"/>
      <c r="G18" s="155" t="s">
        <v>15</v>
      </c>
      <c r="H18" s="29" t="s">
        <v>16</v>
      </c>
      <c r="I18" s="40"/>
      <c r="J18" s="156">
        <v>0.19155359999999999</v>
      </c>
    </row>
    <row r="19" spans="1:96" s="4" customFormat="1" ht="18" customHeight="1" thickBot="1" x14ac:dyDescent="0.3">
      <c r="A19" s="71"/>
      <c r="B19" s="25" t="s">
        <v>32</v>
      </c>
      <c r="C19" s="72"/>
      <c r="D19" s="73">
        <f>SUM(D17:D18)</f>
        <v>65.646246250000004</v>
      </c>
      <c r="E19" s="74"/>
      <c r="G19" s="71"/>
      <c r="H19" s="25" t="s">
        <v>32</v>
      </c>
      <c r="I19" s="72"/>
      <c r="J19" s="110">
        <f>SUM(J15:J18)</f>
        <v>5.6091011999999996</v>
      </c>
    </row>
    <row r="20" spans="1:96" s="2" customFormat="1" ht="18" x14ac:dyDescent="0.25">
      <c r="A20" s="81"/>
      <c r="B20" s="82">
        <v>2019</v>
      </c>
      <c r="C20" s="83"/>
      <c r="D20" s="84"/>
      <c r="E20" s="140"/>
      <c r="F20" s="3"/>
      <c r="G20" s="42"/>
      <c r="H20" s="45">
        <v>2020</v>
      </c>
      <c r="I20" s="109"/>
      <c r="J20" s="15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s="4" customFormat="1" ht="18" customHeight="1" x14ac:dyDescent="0.25">
      <c r="A21" s="141" t="s">
        <v>5</v>
      </c>
      <c r="B21" s="85" t="s">
        <v>6</v>
      </c>
      <c r="C21" s="41"/>
      <c r="D21" s="46">
        <v>38.30151</v>
      </c>
      <c r="E21" s="144">
        <f>D21</f>
        <v>38.30151</v>
      </c>
      <c r="G21" s="151" t="s">
        <v>7</v>
      </c>
      <c r="H21" s="107" t="s">
        <v>8</v>
      </c>
      <c r="I21" s="79"/>
      <c r="J21" s="152">
        <v>3.9995200000000004</v>
      </c>
    </row>
    <row r="22" spans="1:96" s="4" customFormat="1" ht="18" customHeight="1" thickBot="1" x14ac:dyDescent="0.3">
      <c r="A22" s="138" t="s">
        <v>11</v>
      </c>
      <c r="B22" s="86" t="s">
        <v>12</v>
      </c>
      <c r="C22" s="79"/>
      <c r="D22" s="80">
        <v>46.039315125000002</v>
      </c>
      <c r="E22" s="139">
        <v>41.96</v>
      </c>
      <c r="G22" s="153" t="s">
        <v>9</v>
      </c>
      <c r="H22" s="108" t="s">
        <v>10</v>
      </c>
      <c r="I22" s="41"/>
      <c r="J22" s="154">
        <v>0.22854400000000002</v>
      </c>
    </row>
    <row r="23" spans="1:96" s="4" customFormat="1" ht="18" customHeight="1" thickBot="1" x14ac:dyDescent="0.3">
      <c r="A23" s="71"/>
      <c r="B23" s="25" t="s">
        <v>32</v>
      </c>
      <c r="C23" s="72"/>
      <c r="D23" s="73">
        <f>SUM(D21:D22)</f>
        <v>84.340825125000009</v>
      </c>
      <c r="E23" s="74">
        <f>SUM(E21:E22)</f>
        <v>80.261510000000001</v>
      </c>
      <c r="G23" s="151" t="s">
        <v>13</v>
      </c>
      <c r="H23" s="107" t="s">
        <v>14</v>
      </c>
      <c r="I23" s="79"/>
      <c r="J23" s="152">
        <v>5.8431750000000005</v>
      </c>
    </row>
    <row r="24" spans="1:96" s="2" customFormat="1" ht="18.75" thickBot="1" x14ac:dyDescent="0.3">
      <c r="A24" s="81"/>
      <c r="B24" s="82">
        <v>2018</v>
      </c>
      <c r="C24" s="83"/>
      <c r="D24" s="84"/>
      <c r="E24" s="140"/>
      <c r="F24" s="3"/>
      <c r="G24" s="155" t="s">
        <v>15</v>
      </c>
      <c r="H24" s="29" t="s">
        <v>16</v>
      </c>
      <c r="I24" s="40"/>
      <c r="J24" s="156">
        <v>0.35059050000000003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s="5" customFormat="1" ht="18" customHeight="1" thickBot="1" x14ac:dyDescent="0.3">
      <c r="A25" s="141" t="s">
        <v>5</v>
      </c>
      <c r="B25" s="85" t="s">
        <v>6</v>
      </c>
      <c r="C25" s="41"/>
      <c r="D25" s="46">
        <v>40.0413572</v>
      </c>
      <c r="E25" s="144">
        <f>D25</f>
        <v>40.0413572</v>
      </c>
      <c r="F25" s="8"/>
      <c r="G25" s="71"/>
      <c r="H25" s="25" t="s">
        <v>32</v>
      </c>
      <c r="I25" s="72"/>
      <c r="J25" s="110">
        <f>SUM(J21:J24)</f>
        <v>10.421829500000001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</row>
    <row r="26" spans="1:96" s="5" customFormat="1" ht="18" customHeight="1" thickBot="1" x14ac:dyDescent="0.3">
      <c r="A26" s="138" t="s">
        <v>11</v>
      </c>
      <c r="B26" s="86" t="s">
        <v>12</v>
      </c>
      <c r="C26" s="79"/>
      <c r="D26" s="80">
        <v>48.350869500000002</v>
      </c>
      <c r="E26" s="139">
        <v>41.96</v>
      </c>
      <c r="F26" s="8"/>
      <c r="G26" s="42"/>
      <c r="H26" s="45">
        <v>2019</v>
      </c>
      <c r="I26" s="109"/>
      <c r="J26" s="15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</row>
    <row r="27" spans="1:96" s="1" customFormat="1" ht="16.5" thickBot="1" x14ac:dyDescent="0.3">
      <c r="A27" s="71"/>
      <c r="B27" s="25" t="s">
        <v>32</v>
      </c>
      <c r="C27" s="72"/>
      <c r="D27" s="73">
        <f>SUM(D25:D26)</f>
        <v>88.392226700000009</v>
      </c>
      <c r="E27" s="74">
        <f>SUM(E25:E26)</f>
        <v>82.001357200000001</v>
      </c>
      <c r="F27" s="3"/>
      <c r="G27" s="151" t="s">
        <v>7</v>
      </c>
      <c r="H27" s="107" t="s">
        <v>8</v>
      </c>
      <c r="I27" s="79"/>
      <c r="J27" s="152">
        <v>5.1559725000000007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x14ac:dyDescent="0.25">
      <c r="A28" s="37"/>
      <c r="B28" s="27"/>
      <c r="C28" s="15"/>
      <c r="D28" s="15"/>
      <c r="E28" s="35"/>
      <c r="G28" s="153" t="s">
        <v>9</v>
      </c>
      <c r="H28" s="108" t="s">
        <v>10</v>
      </c>
      <c r="I28" s="41"/>
      <c r="J28" s="154">
        <v>0.29462700000000003</v>
      </c>
    </row>
    <row r="29" spans="1:96" x14ac:dyDescent="0.25">
      <c r="A29" s="37"/>
      <c r="B29" s="12"/>
      <c r="C29" s="87" t="s">
        <v>29</v>
      </c>
      <c r="D29" s="87" t="s">
        <v>29</v>
      </c>
      <c r="E29" s="35"/>
      <c r="G29" s="155" t="s">
        <v>13</v>
      </c>
      <c r="H29" s="29" t="s">
        <v>14</v>
      </c>
      <c r="I29" s="40"/>
      <c r="J29" s="156">
        <v>7.4860675000000008</v>
      </c>
    </row>
    <row r="30" spans="1:96" ht="33.6" customHeight="1" thickBot="1" x14ac:dyDescent="0.3">
      <c r="A30" s="37"/>
      <c r="B30" s="12"/>
      <c r="C30" s="88" t="s">
        <v>31</v>
      </c>
      <c r="D30" s="88" t="s">
        <v>44</v>
      </c>
      <c r="E30" s="35"/>
      <c r="G30" s="155" t="s">
        <v>15</v>
      </c>
      <c r="H30" s="29" t="s">
        <v>16</v>
      </c>
      <c r="I30" s="40"/>
      <c r="J30" s="156">
        <v>0.44916405000000004</v>
      </c>
    </row>
    <row r="31" spans="1:96" ht="18.75" thickBot="1" x14ac:dyDescent="0.3">
      <c r="A31" s="37"/>
      <c r="B31" s="30">
        <v>2022</v>
      </c>
      <c r="C31" s="22">
        <f>D11</f>
        <v>13.139188222222224</v>
      </c>
      <c r="D31" s="16">
        <f>AVERAGE(C31:C32)</f>
        <v>24.204240111111112</v>
      </c>
      <c r="E31" s="35"/>
      <c r="G31" s="71"/>
      <c r="H31" s="25" t="s">
        <v>32</v>
      </c>
      <c r="I31" s="72"/>
      <c r="J31" s="110">
        <f>SUM(J27:J30)</f>
        <v>13.385831050000002</v>
      </c>
    </row>
    <row r="32" spans="1:96" ht="18" x14ac:dyDescent="0.25">
      <c r="A32" s="37"/>
      <c r="B32" s="30">
        <v>2021</v>
      </c>
      <c r="C32" s="22">
        <f>D15</f>
        <v>35.269292</v>
      </c>
      <c r="D32" s="16">
        <f t="shared" ref="D32:D34" si="0">AVERAGE(C32:C33)</f>
        <v>50.457769124999999</v>
      </c>
      <c r="E32" s="35"/>
      <c r="G32" s="42"/>
      <c r="H32" s="45">
        <v>2018</v>
      </c>
      <c r="I32" s="109"/>
      <c r="J32" s="157"/>
    </row>
    <row r="33" spans="1:10" ht="18" x14ac:dyDescent="0.25">
      <c r="A33" s="37"/>
      <c r="B33" s="30">
        <v>2020</v>
      </c>
      <c r="C33" s="22">
        <f>D19</f>
        <v>65.646246250000004</v>
      </c>
      <c r="D33" s="16">
        <f t="shared" si="0"/>
        <v>72.953878125000003</v>
      </c>
      <c r="E33" s="35"/>
      <c r="G33" s="151" t="s">
        <v>7</v>
      </c>
      <c r="H33" s="107" t="s">
        <v>8</v>
      </c>
      <c r="I33" s="79"/>
      <c r="J33" s="152">
        <v>5.3901827000000004</v>
      </c>
    </row>
    <row r="34" spans="1:10" ht="18" x14ac:dyDescent="0.25">
      <c r="A34" s="37"/>
      <c r="B34" s="31">
        <v>2019</v>
      </c>
      <c r="C34" s="22">
        <f>E23</f>
        <v>80.261510000000001</v>
      </c>
      <c r="D34" s="90">
        <f t="shared" si="0"/>
        <v>81.131433600000008</v>
      </c>
      <c r="E34" s="91"/>
      <c r="G34" s="153" t="s">
        <v>9</v>
      </c>
      <c r="H34" s="108" t="s">
        <v>10</v>
      </c>
      <c r="I34" s="41"/>
      <c r="J34" s="154">
        <v>0.30801044</v>
      </c>
    </row>
    <row r="35" spans="1:10" ht="18" x14ac:dyDescent="0.25">
      <c r="A35" s="37"/>
      <c r="B35" s="31">
        <v>2018</v>
      </c>
      <c r="C35" s="22">
        <f>E27</f>
        <v>82.001357200000001</v>
      </c>
      <c r="D35" s="15"/>
      <c r="E35" s="35"/>
      <c r="G35" s="151" t="s">
        <v>13</v>
      </c>
      <c r="H35" s="107" t="s">
        <v>14</v>
      </c>
      <c r="I35" s="79"/>
      <c r="J35" s="152">
        <v>7.8619300000000001</v>
      </c>
    </row>
    <row r="36" spans="1:10" ht="16.5" thickBot="1" x14ac:dyDescent="0.3">
      <c r="A36" s="37"/>
      <c r="B36" s="27"/>
      <c r="C36" s="15"/>
      <c r="D36" s="15"/>
      <c r="E36" s="35"/>
      <c r="G36" s="155" t="s">
        <v>15</v>
      </c>
      <c r="H36" s="29" t="s">
        <v>16</v>
      </c>
      <c r="I36" s="40"/>
      <c r="J36" s="156">
        <v>0.47171580000000002</v>
      </c>
    </row>
    <row r="37" spans="1:10" ht="16.5" thickBot="1" x14ac:dyDescent="0.3">
      <c r="A37" s="37"/>
      <c r="B37" s="37" t="s">
        <v>33</v>
      </c>
      <c r="C37" s="28"/>
      <c r="D37" s="28"/>
      <c r="E37" s="89"/>
      <c r="G37" s="71"/>
      <c r="H37" s="25" t="s">
        <v>32</v>
      </c>
      <c r="I37" s="72"/>
      <c r="J37" s="110">
        <f>SUM(J33:J36)</f>
        <v>14.031838940000002</v>
      </c>
    </row>
    <row r="38" spans="1:10" x14ac:dyDescent="0.25">
      <c r="A38" s="37"/>
      <c r="B38" s="37" t="s">
        <v>34</v>
      </c>
      <c r="C38" s="28"/>
      <c r="D38" s="28"/>
      <c r="E38" s="89"/>
      <c r="G38" s="37"/>
      <c r="H38" s="27"/>
      <c r="I38" s="15"/>
      <c r="J38" s="15"/>
    </row>
    <row r="39" spans="1:10" x14ac:dyDescent="0.25">
      <c r="A39" s="37"/>
      <c r="B39" s="37"/>
      <c r="C39" s="28"/>
      <c r="D39" s="28"/>
      <c r="E39" s="89"/>
      <c r="G39" s="37"/>
      <c r="H39" s="12"/>
      <c r="I39" s="87" t="s">
        <v>38</v>
      </c>
      <c r="J39" s="87" t="s">
        <v>38</v>
      </c>
    </row>
    <row r="40" spans="1:10" ht="31.5" x14ac:dyDescent="0.25">
      <c r="G40" s="37"/>
      <c r="H40" s="12"/>
      <c r="I40" s="88" t="s">
        <v>31</v>
      </c>
      <c r="J40" s="88" t="s">
        <v>44</v>
      </c>
    </row>
    <row r="41" spans="1:10" ht="18" x14ac:dyDescent="0.25">
      <c r="G41" s="37"/>
      <c r="H41" s="30">
        <v>2022</v>
      </c>
      <c r="I41" s="22">
        <f>J13</f>
        <v>3.7201680111111117</v>
      </c>
      <c r="J41" s="16">
        <f>AVERAGE(I41:I42)</f>
        <v>4.6646346055555554</v>
      </c>
    </row>
    <row r="42" spans="1:10" ht="18" x14ac:dyDescent="0.25">
      <c r="G42" s="37"/>
      <c r="H42" s="30">
        <v>2021</v>
      </c>
      <c r="I42" s="22">
        <f>J19</f>
        <v>5.6091011999999996</v>
      </c>
      <c r="J42" s="16">
        <f t="shared" ref="J42:J44" si="1">AVERAGE(I42:I43)</f>
        <v>8.0154653499999995</v>
      </c>
    </row>
    <row r="43" spans="1:10" ht="18" x14ac:dyDescent="0.25">
      <c r="G43" s="37"/>
      <c r="H43" s="30">
        <v>2020</v>
      </c>
      <c r="I43" s="22">
        <f>J25</f>
        <v>10.421829500000001</v>
      </c>
      <c r="J43" s="16">
        <f t="shared" si="1"/>
        <v>11.903830275000001</v>
      </c>
    </row>
    <row r="44" spans="1:10" ht="18" x14ac:dyDescent="0.25">
      <c r="G44" s="37"/>
      <c r="H44" s="31">
        <v>2019</v>
      </c>
      <c r="I44" s="22">
        <f>J31</f>
        <v>13.385831050000002</v>
      </c>
      <c r="J44" s="90">
        <f t="shared" si="1"/>
        <v>13.708834995000002</v>
      </c>
    </row>
    <row r="45" spans="1:10" ht="18" x14ac:dyDescent="0.25">
      <c r="G45" s="37"/>
      <c r="H45" s="31">
        <v>2018</v>
      </c>
      <c r="I45" s="22">
        <f>J37</f>
        <v>14.031838940000002</v>
      </c>
      <c r="J45" s="15"/>
    </row>
  </sheetData>
  <mergeCells count="9">
    <mergeCell ref="H5:H7"/>
    <mergeCell ref="I5:I7"/>
    <mergeCell ref="J5:J7"/>
    <mergeCell ref="E5:E7"/>
    <mergeCell ref="A5:A7"/>
    <mergeCell ref="B5:B7"/>
    <mergeCell ref="C5:C7"/>
    <mergeCell ref="D5:D7"/>
    <mergeCell ref="G5:G7"/>
  </mergeCells>
  <pageMargins left="0.7" right="0.7" top="0.75" bottom="0.75" header="0.3" footer="0.3"/>
  <pageSetup scale="67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E6FD-2AA1-4356-9473-F4DC45CE09CD}">
  <sheetPr>
    <tabColor theme="8" tint="-0.249977111117893"/>
    <pageSetUpPr fitToPage="1"/>
  </sheetPr>
  <dimension ref="A1:K19"/>
  <sheetViews>
    <sheetView zoomScaleNormal="100" zoomScaleSheetLayoutView="100" workbookViewId="0">
      <selection activeCell="D14" sqref="D14"/>
    </sheetView>
  </sheetViews>
  <sheetFormatPr defaultRowHeight="15.75" x14ac:dyDescent="0.25"/>
  <cols>
    <col min="1" max="1" width="7.625" style="6" customWidth="1"/>
    <col min="2" max="2" width="40.125" style="6" customWidth="1"/>
    <col min="3" max="3" width="12.125" style="6" customWidth="1"/>
    <col min="4" max="6" width="7.625" style="6" customWidth="1"/>
    <col min="7" max="8" width="7.625" customWidth="1"/>
  </cols>
  <sheetData>
    <row r="1" spans="1:11" ht="21" x14ac:dyDescent="0.25">
      <c r="A1" s="34" t="s">
        <v>24</v>
      </c>
      <c r="B1" s="27"/>
      <c r="C1" s="15"/>
      <c r="D1" s="10"/>
      <c r="E1"/>
      <c r="F1"/>
    </row>
    <row r="2" spans="1:11" ht="21" x14ac:dyDescent="0.25">
      <c r="A2" s="112" t="s">
        <v>71</v>
      </c>
      <c r="B2" s="113"/>
      <c r="C2" s="127"/>
      <c r="D2" s="10"/>
      <c r="E2"/>
      <c r="F2"/>
    </row>
    <row r="3" spans="1:11" ht="23.25" x14ac:dyDescent="0.25">
      <c r="A3" s="36" t="s">
        <v>30</v>
      </c>
      <c r="B3" s="27"/>
      <c r="C3" s="66"/>
      <c r="D3" s="10"/>
      <c r="E3"/>
      <c r="F3"/>
    </row>
    <row r="4" spans="1:11" x14ac:dyDescent="0.25">
      <c r="A4" s="11"/>
      <c r="B4" s="11"/>
      <c r="C4" s="11"/>
      <c r="D4" s="11"/>
      <c r="G4" s="6"/>
      <c r="H4" s="6"/>
      <c r="I4" s="6"/>
      <c r="J4" s="6"/>
      <c r="K4" s="6"/>
    </row>
    <row r="5" spans="1:11" x14ac:dyDescent="0.25">
      <c r="A5" s="11"/>
      <c r="B5" s="21"/>
      <c r="C5" s="21"/>
      <c r="D5" s="11"/>
      <c r="G5" s="6"/>
      <c r="H5" s="6"/>
      <c r="I5" s="6"/>
      <c r="J5" s="6"/>
      <c r="K5" s="6"/>
    </row>
    <row r="6" spans="1:11" s="4" customFormat="1" x14ac:dyDescent="0.25">
      <c r="A6" s="15"/>
      <c r="B6" s="94"/>
      <c r="C6" s="92" t="s">
        <v>2</v>
      </c>
      <c r="D6" s="15"/>
      <c r="E6" s="9"/>
      <c r="F6" s="9"/>
      <c r="G6" s="9"/>
      <c r="H6" s="9"/>
      <c r="I6" s="9"/>
      <c r="J6" s="9"/>
      <c r="K6" s="9"/>
    </row>
    <row r="7" spans="1:11" s="6" customFormat="1" x14ac:dyDescent="0.25">
      <c r="A7" s="11"/>
      <c r="B7" s="98" t="s">
        <v>47</v>
      </c>
      <c r="C7" s="99">
        <f>'IP6c Proposed Limits'!B11</f>
        <v>52.850999999999999</v>
      </c>
      <c r="D7" s="11"/>
      <c r="E7" s="52"/>
      <c r="G7"/>
    </row>
    <row r="8" spans="1:11" s="6" customFormat="1" x14ac:dyDescent="0.25">
      <c r="A8" s="11"/>
      <c r="B8" s="98" t="s">
        <v>48</v>
      </c>
      <c r="C8" s="99">
        <f>'IP6c Proposed Limits'!B11</f>
        <v>52.850999999999999</v>
      </c>
      <c r="D8" s="11"/>
      <c r="E8" s="52"/>
      <c r="G8"/>
    </row>
    <row r="9" spans="1:11" s="6" customFormat="1" x14ac:dyDescent="0.25">
      <c r="A9" s="11"/>
      <c r="B9" s="98" t="s">
        <v>40</v>
      </c>
      <c r="C9" s="99">
        <f>'IP6c Proposed Limits'!B21</f>
        <v>10.27</v>
      </c>
      <c r="D9" s="11"/>
      <c r="E9" s="52"/>
      <c r="G9"/>
    </row>
    <row r="10" spans="1:11" s="6" customFormat="1" x14ac:dyDescent="0.25">
      <c r="A10" s="11"/>
      <c r="B10" s="98" t="s">
        <v>41</v>
      </c>
      <c r="C10" s="99">
        <f>'IP6c Proposed Limits'!B21</f>
        <v>10.27</v>
      </c>
      <c r="D10" s="11"/>
      <c r="E10" s="52"/>
      <c r="G10"/>
    </row>
    <row r="11" spans="1:11" s="6" customFormat="1" x14ac:dyDescent="0.25">
      <c r="A11" s="11"/>
      <c r="B11" s="95" t="s">
        <v>50</v>
      </c>
      <c r="C11" s="67">
        <f>C8+C7+C9+C10</f>
        <v>126.24199999999999</v>
      </c>
      <c r="D11" s="11"/>
      <c r="E11" s="52"/>
      <c r="G11"/>
    </row>
    <row r="12" spans="1:11" s="4" customFormat="1" x14ac:dyDescent="0.25">
      <c r="A12" s="49"/>
      <c r="B12" s="99" t="s">
        <v>51</v>
      </c>
      <c r="C12" s="99">
        <f>'NOx historic 2018-22'!D34</f>
        <v>81.131433600000008</v>
      </c>
      <c r="D12" s="15"/>
      <c r="E12" s="9"/>
      <c r="F12" s="9"/>
    </row>
    <row r="13" spans="1:11" s="4" customFormat="1" x14ac:dyDescent="0.25">
      <c r="A13" s="49"/>
      <c r="B13" s="99" t="s">
        <v>52</v>
      </c>
      <c r="C13" s="99">
        <f>'NOx historic 2018-22'!J44</f>
        <v>13.708834995000002</v>
      </c>
      <c r="D13" s="15"/>
      <c r="E13" s="9"/>
      <c r="F13" s="9"/>
    </row>
    <row r="14" spans="1:11" s="4" customFormat="1" ht="16.5" thickBot="1" x14ac:dyDescent="0.3">
      <c r="A14" s="49"/>
      <c r="B14" s="111" t="s">
        <v>53</v>
      </c>
      <c r="C14" s="17">
        <f>C13+C12</f>
        <v>94.840268595000012</v>
      </c>
      <c r="D14" s="15"/>
      <c r="E14" s="9"/>
      <c r="F14" s="9"/>
    </row>
    <row r="15" spans="1:11" s="9" customFormat="1" ht="25.5" customHeight="1" thickBot="1" x14ac:dyDescent="0.3">
      <c r="A15" s="50"/>
      <c r="B15" s="93" t="s">
        <v>18</v>
      </c>
      <c r="C15" s="18">
        <f>C11-C14</f>
        <v>31.401731404999978</v>
      </c>
      <c r="D15" s="15"/>
      <c r="E15" s="14"/>
      <c r="F15" s="51"/>
      <c r="G15" s="5"/>
      <c r="H15"/>
      <c r="I15"/>
      <c r="J15"/>
    </row>
    <row r="16" spans="1:11" s="6" customFormat="1" x14ac:dyDescent="0.25">
      <c r="A16" s="11"/>
      <c r="C16" s="19"/>
      <c r="D16" s="11"/>
      <c r="E16" s="7"/>
      <c r="F16" s="7"/>
      <c r="G16" s="1"/>
      <c r="H16"/>
      <c r="I16" s="1"/>
    </row>
    <row r="17" spans="1:11" s="6" customFormat="1" x14ac:dyDescent="0.25">
      <c r="A17" s="11"/>
      <c r="B17" s="20" t="s">
        <v>17</v>
      </c>
      <c r="C17" s="20">
        <v>40</v>
      </c>
      <c r="D17" s="11"/>
      <c r="E17" s="7"/>
      <c r="F17" s="7"/>
      <c r="G17" s="1"/>
      <c r="H17"/>
      <c r="I17" s="1"/>
    </row>
    <row r="18" spans="1:11" s="6" customFormat="1" x14ac:dyDescent="0.25">
      <c r="A18" s="11"/>
      <c r="B18" s="11"/>
      <c r="C18" s="19"/>
      <c r="D18" s="11"/>
      <c r="E18" s="7"/>
      <c r="F18" s="7"/>
      <c r="G18" s="1"/>
      <c r="H18"/>
      <c r="I18" s="1"/>
    </row>
    <row r="19" spans="1:11" s="6" customFormat="1" x14ac:dyDescent="0.25">
      <c r="B19" s="97" t="s">
        <v>35</v>
      </c>
      <c r="C19" s="11"/>
      <c r="D19" s="11"/>
      <c r="G19"/>
      <c r="H19"/>
      <c r="I19"/>
      <c r="J19"/>
      <c r="K19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4C3F-004D-46CC-BC8B-849B6D1F299A}">
  <sheetPr>
    <tabColor theme="8" tint="-0.249977111117893"/>
    <pageSetUpPr fitToPage="1"/>
  </sheetPr>
  <dimension ref="A1:CR45"/>
  <sheetViews>
    <sheetView zoomScale="70" zoomScaleNormal="70" zoomScaleSheetLayoutView="85" workbookViewId="0">
      <selection activeCell="E41" sqref="E41"/>
    </sheetView>
  </sheetViews>
  <sheetFormatPr defaultRowHeight="15.75" x14ac:dyDescent="0.25"/>
  <cols>
    <col min="1" max="1" width="7.125" style="33" customWidth="1"/>
    <col min="2" max="2" width="29" style="4" customWidth="1"/>
    <col min="3" max="3" width="11.75" style="9" bestFit="1" customWidth="1"/>
    <col min="4" max="4" width="15.75" style="9" customWidth="1"/>
    <col min="5" max="5" width="13.625" style="32" customWidth="1"/>
    <col min="7" max="7" width="7.125" style="33" customWidth="1"/>
    <col min="8" max="8" width="30.75" style="4" customWidth="1"/>
    <col min="9" max="9" width="13.75" style="9" customWidth="1"/>
    <col min="10" max="10" width="16.75" style="9" customWidth="1"/>
  </cols>
  <sheetData>
    <row r="1" spans="1:96" ht="21" x14ac:dyDescent="0.25">
      <c r="A1" s="34" t="s">
        <v>24</v>
      </c>
      <c r="B1" s="27"/>
      <c r="C1" s="15"/>
      <c r="D1" s="15"/>
      <c r="E1" s="35"/>
      <c r="G1" s="34" t="s">
        <v>24</v>
      </c>
      <c r="H1" s="27"/>
      <c r="I1" s="15"/>
      <c r="J1" s="15"/>
    </row>
    <row r="2" spans="1:96" ht="21" x14ac:dyDescent="0.25">
      <c r="A2" s="68" t="s">
        <v>64</v>
      </c>
      <c r="B2" s="69"/>
      <c r="C2" s="70"/>
      <c r="D2" s="15"/>
      <c r="E2" s="35"/>
      <c r="G2" s="68" t="s">
        <v>68</v>
      </c>
      <c r="H2" s="69"/>
      <c r="I2" s="70"/>
      <c r="J2" s="35"/>
    </row>
    <row r="3" spans="1:96" ht="23.25" x14ac:dyDescent="0.25">
      <c r="A3" s="36" t="s">
        <v>30</v>
      </c>
      <c r="B3" s="27"/>
      <c r="C3" s="15"/>
      <c r="D3" s="66"/>
      <c r="E3" s="35"/>
      <c r="G3" s="36" t="s">
        <v>30</v>
      </c>
      <c r="H3" s="27"/>
      <c r="I3" s="27"/>
      <c r="J3" s="66"/>
    </row>
    <row r="4" spans="1:96" ht="16.5" thickBot="1" x14ac:dyDescent="0.3">
      <c r="A4" s="37"/>
      <c r="B4" s="27"/>
      <c r="C4" s="15"/>
      <c r="D4" s="15"/>
      <c r="E4" s="35"/>
      <c r="G4" s="37"/>
      <c r="H4" s="27"/>
      <c r="I4" s="15"/>
      <c r="J4" s="15"/>
    </row>
    <row r="5" spans="1:96" s="1" customFormat="1" ht="18" customHeight="1" x14ac:dyDescent="0.25">
      <c r="A5" s="540" t="s">
        <v>0</v>
      </c>
      <c r="B5" s="528" t="s">
        <v>22</v>
      </c>
      <c r="C5" s="531"/>
      <c r="D5" s="549" t="s">
        <v>25</v>
      </c>
      <c r="E5" s="537" t="s">
        <v>26</v>
      </c>
      <c r="F5" s="3"/>
      <c r="G5" s="540" t="s">
        <v>0</v>
      </c>
      <c r="H5" s="528" t="s">
        <v>22</v>
      </c>
      <c r="I5" s="531"/>
      <c r="J5" s="546" t="s">
        <v>25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s="1" customFormat="1" ht="18" customHeight="1" x14ac:dyDescent="0.25">
      <c r="A6" s="541"/>
      <c r="B6" s="529"/>
      <c r="C6" s="532"/>
      <c r="D6" s="550"/>
      <c r="E6" s="538"/>
      <c r="F6" s="3"/>
      <c r="G6" s="541"/>
      <c r="H6" s="529"/>
      <c r="I6" s="532"/>
      <c r="J6" s="54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s="1" customFormat="1" ht="16.5" thickBot="1" x14ac:dyDescent="0.3">
      <c r="A7" s="542"/>
      <c r="B7" s="530"/>
      <c r="C7" s="533"/>
      <c r="D7" s="551"/>
      <c r="E7" s="539"/>
      <c r="F7" s="3"/>
      <c r="G7" s="542"/>
      <c r="H7" s="530"/>
      <c r="I7" s="533"/>
      <c r="J7" s="54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s="2" customFormat="1" ht="18" x14ac:dyDescent="0.25">
      <c r="A8" s="42"/>
      <c r="B8" s="38">
        <v>2022</v>
      </c>
      <c r="C8" s="75"/>
      <c r="D8" s="76"/>
      <c r="E8" s="135"/>
      <c r="F8" s="3"/>
      <c r="G8" s="42"/>
      <c r="H8" s="38">
        <v>2022</v>
      </c>
      <c r="I8" s="75"/>
      <c r="J8" s="15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s="4" customFormat="1" ht="18" customHeight="1" x14ac:dyDescent="0.25">
      <c r="A9" s="136" t="s">
        <v>5</v>
      </c>
      <c r="B9" s="85" t="s">
        <v>6</v>
      </c>
      <c r="C9" s="77"/>
      <c r="D9" s="78">
        <v>2.7293046111111114</v>
      </c>
      <c r="E9" s="137"/>
      <c r="G9" s="151" t="s">
        <v>7</v>
      </c>
      <c r="H9" s="107" t="s">
        <v>8</v>
      </c>
      <c r="I9" s="79"/>
      <c r="J9" s="152">
        <v>0.80524005555555567</v>
      </c>
    </row>
    <row r="10" spans="1:96" s="4" customFormat="1" ht="18" customHeight="1" thickBot="1" x14ac:dyDescent="0.3">
      <c r="A10" s="138" t="s">
        <v>11</v>
      </c>
      <c r="B10" s="86" t="s">
        <v>12</v>
      </c>
      <c r="C10" s="79"/>
      <c r="D10" s="80">
        <v>0.56243609999999999</v>
      </c>
      <c r="E10" s="139"/>
      <c r="G10" s="153" t="s">
        <v>9</v>
      </c>
      <c r="H10" s="108" t="s">
        <v>10</v>
      </c>
      <c r="I10" s="41"/>
      <c r="J10" s="154">
        <v>8.9330700000000013E-2</v>
      </c>
    </row>
    <row r="11" spans="1:96" s="4" customFormat="1" ht="18" customHeight="1" thickBot="1" x14ac:dyDescent="0.3">
      <c r="A11" s="71"/>
      <c r="B11" s="25" t="s">
        <v>32</v>
      </c>
      <c r="C11" s="72"/>
      <c r="D11" s="73">
        <f>SUM(D9:D10)</f>
        <v>3.2917407111111112</v>
      </c>
      <c r="E11" s="74"/>
      <c r="G11" s="151" t="s">
        <v>13</v>
      </c>
      <c r="H11" s="107" t="s">
        <v>14</v>
      </c>
      <c r="I11" s="79"/>
      <c r="J11" s="152">
        <v>2.358603</v>
      </c>
    </row>
    <row r="12" spans="1:96" s="2" customFormat="1" ht="18.75" thickBot="1" x14ac:dyDescent="0.3">
      <c r="A12" s="81"/>
      <c r="B12" s="82">
        <v>2021</v>
      </c>
      <c r="C12" s="83"/>
      <c r="D12" s="84"/>
      <c r="E12" s="140"/>
      <c r="F12" s="3"/>
      <c r="G12" s="155" t="s">
        <v>15</v>
      </c>
      <c r="H12" s="29" t="s">
        <v>16</v>
      </c>
      <c r="I12" s="40"/>
      <c r="J12" s="156">
        <v>6.8328260000000002E-2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s="4" customFormat="1" ht="18" customHeight="1" thickBot="1" x14ac:dyDescent="0.3">
      <c r="A13" s="141" t="s">
        <v>5</v>
      </c>
      <c r="B13" s="85" t="s">
        <v>6</v>
      </c>
      <c r="C13" s="41"/>
      <c r="D13" s="46">
        <v>6.3141540000000003</v>
      </c>
      <c r="E13" s="142"/>
      <c r="G13" s="71"/>
      <c r="H13" s="25" t="s">
        <v>23</v>
      </c>
      <c r="I13" s="72"/>
      <c r="J13" s="110">
        <f>SUM(J9:J12)</f>
        <v>3.3215020155555557</v>
      </c>
    </row>
    <row r="14" spans="1:96" s="4" customFormat="1" ht="18" customHeight="1" thickBot="1" x14ac:dyDescent="0.3">
      <c r="A14" s="138" t="s">
        <v>11</v>
      </c>
      <c r="B14" s="86" t="s">
        <v>12</v>
      </c>
      <c r="C14" s="79"/>
      <c r="D14" s="80">
        <v>3.1925599999999998</v>
      </c>
      <c r="E14" s="139"/>
      <c r="G14" s="42"/>
      <c r="H14" s="45">
        <v>2021</v>
      </c>
      <c r="I14" s="109"/>
      <c r="J14" s="157"/>
    </row>
    <row r="15" spans="1:96" s="4" customFormat="1" ht="18" customHeight="1" thickBot="1" x14ac:dyDescent="0.3">
      <c r="A15" s="71"/>
      <c r="B15" s="25" t="s">
        <v>32</v>
      </c>
      <c r="C15" s="72"/>
      <c r="D15" s="73">
        <f>SUM(D13:D14)</f>
        <v>9.5067140000000006</v>
      </c>
      <c r="E15" s="74"/>
      <c r="G15" s="151" t="s">
        <v>7</v>
      </c>
      <c r="H15" s="107" t="s">
        <v>8</v>
      </c>
      <c r="I15" s="79"/>
      <c r="J15" s="152">
        <v>1.5033700000000001</v>
      </c>
    </row>
    <row r="16" spans="1:96" s="2" customFormat="1" ht="18" x14ac:dyDescent="0.25">
      <c r="A16" s="81"/>
      <c r="B16" s="82">
        <v>2020</v>
      </c>
      <c r="C16" s="83"/>
      <c r="D16" s="84"/>
      <c r="E16" s="140"/>
      <c r="F16" s="3"/>
      <c r="G16" s="153" t="s">
        <v>9</v>
      </c>
      <c r="H16" s="108" t="s">
        <v>10</v>
      </c>
      <c r="I16" s="41"/>
      <c r="J16" s="154">
        <v>9.020220000000001E-2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s="4" customFormat="1" ht="18" customHeight="1" x14ac:dyDescent="0.25">
      <c r="A17" s="141" t="s">
        <v>5</v>
      </c>
      <c r="B17" s="85" t="s">
        <v>6</v>
      </c>
      <c r="C17" s="41"/>
      <c r="D17" s="46">
        <v>11.998559999999999</v>
      </c>
      <c r="E17" s="142">
        <v>6.97</v>
      </c>
      <c r="G17" s="151" t="s">
        <v>13</v>
      </c>
      <c r="H17" s="107" t="s">
        <v>14</v>
      </c>
      <c r="I17" s="79"/>
      <c r="J17" s="152">
        <v>1.2770239999999999</v>
      </c>
    </row>
    <row r="18" spans="1:96" s="4" customFormat="1" ht="18" customHeight="1" thickBot="1" x14ac:dyDescent="0.3">
      <c r="A18" s="138" t="s">
        <v>11</v>
      </c>
      <c r="B18" s="86" t="s">
        <v>12</v>
      </c>
      <c r="C18" s="79"/>
      <c r="D18" s="80">
        <v>5.8431750000000005</v>
      </c>
      <c r="E18" s="143">
        <f>D18</f>
        <v>5.8431750000000005</v>
      </c>
      <c r="G18" s="155" t="s">
        <v>15</v>
      </c>
      <c r="H18" s="29" t="s">
        <v>16</v>
      </c>
      <c r="I18" s="40"/>
      <c r="J18" s="156">
        <v>7.0236320000000005E-2</v>
      </c>
    </row>
    <row r="19" spans="1:96" s="4" customFormat="1" ht="18" customHeight="1" thickBot="1" x14ac:dyDescent="0.3">
      <c r="A19" s="71"/>
      <c r="B19" s="25" t="s">
        <v>32</v>
      </c>
      <c r="C19" s="72"/>
      <c r="D19" s="73">
        <f>SUM(D17:D18)</f>
        <v>17.841735</v>
      </c>
      <c r="E19" s="74">
        <f>SUM(E17:E18)</f>
        <v>12.813175000000001</v>
      </c>
      <c r="G19" s="71"/>
      <c r="H19" s="25" t="s">
        <v>23</v>
      </c>
      <c r="I19" s="72"/>
      <c r="J19" s="110">
        <f>SUM(J15:J18)</f>
        <v>2.9408325199999998</v>
      </c>
    </row>
    <row r="20" spans="1:96" s="2" customFormat="1" ht="18" x14ac:dyDescent="0.25">
      <c r="A20" s="81"/>
      <c r="B20" s="82">
        <v>2019</v>
      </c>
      <c r="C20" s="83"/>
      <c r="D20" s="84"/>
      <c r="E20" s="140"/>
      <c r="F20" s="3"/>
      <c r="G20" s="42"/>
      <c r="H20" s="45">
        <v>2020</v>
      </c>
      <c r="I20" s="109"/>
      <c r="J20" s="15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s="4" customFormat="1" ht="18" customHeight="1" x14ac:dyDescent="0.25">
      <c r="A21" s="141" t="s">
        <v>5</v>
      </c>
      <c r="B21" s="85" t="s">
        <v>6</v>
      </c>
      <c r="C21" s="41"/>
      <c r="D21" s="46">
        <v>15.4679175</v>
      </c>
      <c r="E21" s="142">
        <v>6.97</v>
      </c>
      <c r="G21" s="151" t="s">
        <v>7</v>
      </c>
      <c r="H21" s="107" t="s">
        <v>8</v>
      </c>
      <c r="I21" s="79"/>
      <c r="J21" s="152">
        <v>2.8568000000000002</v>
      </c>
    </row>
    <row r="22" spans="1:96" s="4" customFormat="1" ht="18" customHeight="1" thickBot="1" x14ac:dyDescent="0.3">
      <c r="A22" s="138" t="s">
        <v>11</v>
      </c>
      <c r="B22" s="86" t="s">
        <v>12</v>
      </c>
      <c r="C22" s="79"/>
      <c r="D22" s="80">
        <v>7.4860675000000008</v>
      </c>
      <c r="E22" s="139">
        <v>6.97</v>
      </c>
      <c r="G22" s="153" t="s">
        <v>9</v>
      </c>
      <c r="H22" s="108" t="s">
        <v>10</v>
      </c>
      <c r="I22" s="41"/>
      <c r="J22" s="154">
        <v>0.171408</v>
      </c>
    </row>
    <row r="23" spans="1:96" s="4" customFormat="1" ht="18" customHeight="1" thickBot="1" x14ac:dyDescent="0.3">
      <c r="A23" s="71"/>
      <c r="B23" s="25" t="s">
        <v>32</v>
      </c>
      <c r="C23" s="72"/>
      <c r="D23" s="73">
        <f>SUM(D21:D22)</f>
        <v>22.953985000000003</v>
      </c>
      <c r="E23" s="74">
        <f>SUM(E21:E22)</f>
        <v>13.94</v>
      </c>
      <c r="G23" s="151" t="s">
        <v>13</v>
      </c>
      <c r="H23" s="107" t="s">
        <v>14</v>
      </c>
      <c r="I23" s="79"/>
      <c r="J23" s="152">
        <v>2.3372700000000002</v>
      </c>
    </row>
    <row r="24" spans="1:96" s="2" customFormat="1" ht="18.75" thickBot="1" x14ac:dyDescent="0.3">
      <c r="A24" s="81"/>
      <c r="B24" s="82">
        <v>2018</v>
      </c>
      <c r="C24" s="83"/>
      <c r="D24" s="84"/>
      <c r="E24" s="140"/>
      <c r="F24" s="3"/>
      <c r="G24" s="155" t="s">
        <v>15</v>
      </c>
      <c r="H24" s="29" t="s">
        <v>16</v>
      </c>
      <c r="I24" s="40"/>
      <c r="J24" s="156">
        <v>0.12854985000000002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s="5" customFormat="1" ht="18" customHeight="1" thickBot="1" x14ac:dyDescent="0.3">
      <c r="A25" s="141" t="s">
        <v>5</v>
      </c>
      <c r="B25" s="85" t="s">
        <v>6</v>
      </c>
      <c r="C25" s="41"/>
      <c r="D25" s="46">
        <v>16.170548100000001</v>
      </c>
      <c r="E25" s="142">
        <v>6.97</v>
      </c>
      <c r="F25" s="8"/>
      <c r="G25" s="71"/>
      <c r="H25" s="25" t="s">
        <v>23</v>
      </c>
      <c r="I25" s="72"/>
      <c r="J25" s="110">
        <f>SUM(J21:J24)</f>
        <v>5.4940278500000002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</row>
    <row r="26" spans="1:96" s="5" customFormat="1" ht="18" customHeight="1" thickBot="1" x14ac:dyDescent="0.3">
      <c r="A26" s="138" t="s">
        <v>11</v>
      </c>
      <c r="B26" s="86" t="s">
        <v>12</v>
      </c>
      <c r="C26" s="79"/>
      <c r="D26" s="80">
        <v>7.8619300000000001</v>
      </c>
      <c r="E26" s="139">
        <v>6.97</v>
      </c>
      <c r="F26" s="8"/>
      <c r="G26" s="42"/>
      <c r="H26" s="45">
        <v>2019</v>
      </c>
      <c r="I26" s="109"/>
      <c r="J26" s="15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</row>
    <row r="27" spans="1:96" s="1" customFormat="1" ht="16.5" thickBot="1" x14ac:dyDescent="0.3">
      <c r="A27" s="71"/>
      <c r="B27" s="25" t="s">
        <v>32</v>
      </c>
      <c r="C27" s="72"/>
      <c r="D27" s="73">
        <f>SUM(D25:D26)</f>
        <v>24.032478100000002</v>
      </c>
      <c r="E27" s="74">
        <f>SUM(E25:E26)</f>
        <v>13.94</v>
      </c>
      <c r="F27" s="3"/>
      <c r="G27" s="151" t="s">
        <v>7</v>
      </c>
      <c r="H27" s="107" t="s">
        <v>8</v>
      </c>
      <c r="I27" s="79"/>
      <c r="J27" s="152">
        <v>3.6828375000000002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x14ac:dyDescent="0.25">
      <c r="A28" s="37"/>
      <c r="B28" s="27"/>
      <c r="C28" s="15"/>
      <c r="D28" s="15"/>
      <c r="E28" s="35"/>
      <c r="G28" s="153" t="s">
        <v>9</v>
      </c>
      <c r="H28" s="108" t="s">
        <v>10</v>
      </c>
      <c r="I28" s="41"/>
      <c r="J28" s="154">
        <v>0.22097024999999998</v>
      </c>
    </row>
    <row r="29" spans="1:96" x14ac:dyDescent="0.25">
      <c r="A29" s="37"/>
      <c r="B29" s="12"/>
      <c r="C29" s="87" t="s">
        <v>29</v>
      </c>
      <c r="D29" s="87" t="s">
        <v>29</v>
      </c>
      <c r="E29" s="35"/>
      <c r="G29" s="155" t="s">
        <v>13</v>
      </c>
      <c r="H29" s="29" t="s">
        <v>14</v>
      </c>
      <c r="I29" s="40"/>
      <c r="J29" s="156">
        <v>2.9944269999999999</v>
      </c>
    </row>
    <row r="30" spans="1:96" ht="33.6" customHeight="1" thickBot="1" x14ac:dyDescent="0.3">
      <c r="A30" s="37"/>
      <c r="B30" s="12"/>
      <c r="C30" s="88" t="s">
        <v>36</v>
      </c>
      <c r="D30" s="88" t="s">
        <v>46</v>
      </c>
      <c r="E30" s="35"/>
      <c r="G30" s="155" t="s">
        <v>15</v>
      </c>
      <c r="H30" s="29" t="s">
        <v>16</v>
      </c>
      <c r="I30" s="40"/>
      <c r="J30" s="156">
        <v>0.164693485</v>
      </c>
    </row>
    <row r="31" spans="1:96" ht="18.75" thickBot="1" x14ac:dyDescent="0.3">
      <c r="A31" s="37"/>
      <c r="B31" s="30">
        <v>2022</v>
      </c>
      <c r="C31" s="22">
        <f>D11</f>
        <v>3.2917407111111112</v>
      </c>
      <c r="D31" s="16">
        <f>AVERAGE(C31:C32)</f>
        <v>6.3992273555555563</v>
      </c>
      <c r="E31" s="35"/>
      <c r="G31" s="71"/>
      <c r="H31" s="25" t="s">
        <v>23</v>
      </c>
      <c r="I31" s="72"/>
      <c r="J31" s="110">
        <f>SUM(J27:J30)</f>
        <v>7.0629282350000002</v>
      </c>
    </row>
    <row r="32" spans="1:96" ht="18" x14ac:dyDescent="0.25">
      <c r="A32" s="37"/>
      <c r="B32" s="30">
        <v>2021</v>
      </c>
      <c r="C32" s="22">
        <f>D15</f>
        <v>9.5067140000000006</v>
      </c>
      <c r="D32" s="16">
        <f t="shared" ref="D32:D34" si="0">AVERAGE(C32:C33)</f>
        <v>11.159944500000002</v>
      </c>
      <c r="E32" s="35"/>
      <c r="G32" s="42"/>
      <c r="H32" s="45">
        <v>2018</v>
      </c>
      <c r="I32" s="109"/>
      <c r="J32" s="157"/>
    </row>
    <row r="33" spans="1:10" ht="18" x14ac:dyDescent="0.25">
      <c r="A33" s="37"/>
      <c r="B33" s="30">
        <v>2020</v>
      </c>
      <c r="C33" s="22">
        <f>E19</f>
        <v>12.813175000000001</v>
      </c>
      <c r="D33" s="16">
        <f t="shared" si="0"/>
        <v>13.376587499999999</v>
      </c>
      <c r="E33" s="35"/>
      <c r="G33" s="151" t="s">
        <v>7</v>
      </c>
      <c r="H33" s="107" t="s">
        <v>8</v>
      </c>
      <c r="I33" s="79"/>
      <c r="J33" s="152">
        <v>3.8501305000000001</v>
      </c>
    </row>
    <row r="34" spans="1:10" ht="18" x14ac:dyDescent="0.25">
      <c r="A34" s="37"/>
      <c r="B34" s="31">
        <v>2019</v>
      </c>
      <c r="C34" s="22">
        <f>E23</f>
        <v>13.94</v>
      </c>
      <c r="D34" s="90">
        <f t="shared" si="0"/>
        <v>13.94</v>
      </c>
      <c r="E34" s="91"/>
      <c r="G34" s="153" t="s">
        <v>9</v>
      </c>
      <c r="H34" s="108" t="s">
        <v>10</v>
      </c>
      <c r="I34" s="41"/>
      <c r="J34" s="154">
        <v>0.23100783000000003</v>
      </c>
    </row>
    <row r="35" spans="1:10" ht="18" x14ac:dyDescent="0.25">
      <c r="A35" s="37"/>
      <c r="B35" s="31">
        <v>2018</v>
      </c>
      <c r="C35" s="22">
        <f>E27</f>
        <v>13.94</v>
      </c>
      <c r="D35" s="15"/>
      <c r="E35" s="35"/>
      <c r="G35" s="151" t="s">
        <v>13</v>
      </c>
      <c r="H35" s="107" t="s">
        <v>14</v>
      </c>
      <c r="I35" s="79"/>
      <c r="J35" s="152">
        <v>3.1447720000000006</v>
      </c>
    </row>
    <row r="36" spans="1:10" ht="16.5" thickBot="1" x14ac:dyDescent="0.3">
      <c r="A36" s="37"/>
      <c r="B36" s="27"/>
      <c r="C36" s="15"/>
      <c r="D36" s="15"/>
      <c r="E36" s="35"/>
      <c r="G36" s="155" t="s">
        <v>15</v>
      </c>
      <c r="H36" s="29" t="s">
        <v>16</v>
      </c>
      <c r="I36" s="40"/>
      <c r="J36" s="156">
        <v>0.17296246000000001</v>
      </c>
    </row>
    <row r="37" spans="1:10" ht="16.5" thickBot="1" x14ac:dyDescent="0.3">
      <c r="A37" s="37"/>
      <c r="B37" s="37" t="s">
        <v>33</v>
      </c>
      <c r="C37" s="28"/>
      <c r="D37" s="28"/>
      <c r="E37" s="89"/>
      <c r="G37" s="71"/>
      <c r="H37" s="25" t="s">
        <v>23</v>
      </c>
      <c r="I37" s="72"/>
      <c r="J37" s="110">
        <f>SUM(J33:J36)</f>
        <v>7.3988727900000004</v>
      </c>
    </row>
    <row r="38" spans="1:10" x14ac:dyDescent="0.25">
      <c r="A38" s="37"/>
      <c r="B38" s="37" t="s">
        <v>37</v>
      </c>
      <c r="C38" s="28"/>
      <c r="D38" s="28"/>
      <c r="E38" s="89"/>
      <c r="G38" s="37"/>
      <c r="H38" s="27"/>
      <c r="I38" s="15"/>
      <c r="J38" s="15"/>
    </row>
    <row r="39" spans="1:10" x14ac:dyDescent="0.25">
      <c r="A39" s="37"/>
      <c r="B39" s="37"/>
      <c r="C39" s="28"/>
      <c r="D39" s="28"/>
      <c r="E39" s="89"/>
      <c r="G39" s="37"/>
      <c r="H39" s="12"/>
      <c r="I39" s="87" t="s">
        <v>38</v>
      </c>
      <c r="J39" s="87" t="s">
        <v>38</v>
      </c>
    </row>
    <row r="40" spans="1:10" ht="31.5" x14ac:dyDescent="0.25">
      <c r="G40" s="37"/>
      <c r="H40" s="12"/>
      <c r="I40" s="88" t="s">
        <v>36</v>
      </c>
      <c r="J40" s="88" t="s">
        <v>46</v>
      </c>
    </row>
    <row r="41" spans="1:10" ht="18" x14ac:dyDescent="0.25">
      <c r="G41" s="37"/>
      <c r="H41" s="30">
        <v>2022</v>
      </c>
      <c r="I41" s="22">
        <f>J13</f>
        <v>3.3215020155555557</v>
      </c>
      <c r="J41" s="16">
        <f>AVERAGE(I41:I42)</f>
        <v>3.1311672677777778</v>
      </c>
    </row>
    <row r="42" spans="1:10" ht="18" x14ac:dyDescent="0.25">
      <c r="G42" s="37"/>
      <c r="H42" s="30">
        <v>2021</v>
      </c>
      <c r="I42" s="22">
        <f>J19</f>
        <v>2.9408325199999998</v>
      </c>
      <c r="J42" s="16">
        <f t="shared" ref="J42:J44" si="1">AVERAGE(I42:I43)</f>
        <v>4.2174301849999996</v>
      </c>
    </row>
    <row r="43" spans="1:10" ht="18" x14ac:dyDescent="0.25">
      <c r="G43" s="37"/>
      <c r="H43" s="30">
        <v>2020</v>
      </c>
      <c r="I43" s="22">
        <f>J25</f>
        <v>5.4940278500000002</v>
      </c>
      <c r="J43" s="16">
        <f t="shared" si="1"/>
        <v>6.2784780424999997</v>
      </c>
    </row>
    <row r="44" spans="1:10" ht="18" x14ac:dyDescent="0.25">
      <c r="G44" s="37"/>
      <c r="H44" s="31">
        <v>2019</v>
      </c>
      <c r="I44" s="22">
        <f>J31</f>
        <v>7.0629282350000002</v>
      </c>
      <c r="J44" s="90">
        <f t="shared" si="1"/>
        <v>7.2309005124999999</v>
      </c>
    </row>
    <row r="45" spans="1:10" ht="18" x14ac:dyDescent="0.25">
      <c r="G45" s="37"/>
      <c r="H45" s="31">
        <v>2018</v>
      </c>
      <c r="I45" s="22">
        <f>J37</f>
        <v>7.3988727900000004</v>
      </c>
      <c r="J45" s="15"/>
    </row>
  </sheetData>
  <mergeCells count="9">
    <mergeCell ref="G5:G7"/>
    <mergeCell ref="H5:H7"/>
    <mergeCell ref="I5:I7"/>
    <mergeCell ref="J5:J7"/>
    <mergeCell ref="A5:A7"/>
    <mergeCell ref="B5:B7"/>
    <mergeCell ref="C5:C7"/>
    <mergeCell ref="D5:D7"/>
    <mergeCell ref="E5:E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Process</vt:lpstr>
      <vt:lpstr>F1 F2 IP6 lb-heat to lb-hr</vt:lpstr>
      <vt:lpstr>F1 F2 2022-2023 test detail</vt:lpstr>
      <vt:lpstr>F1 F2 test vs IP6 and prop IP6c</vt:lpstr>
      <vt:lpstr>CO variability F1F2 Canopylb-hr</vt:lpstr>
      <vt:lpstr>CO var. graph lb-hr per run</vt:lpstr>
      <vt:lpstr>NOx historic 2018-22</vt:lpstr>
      <vt:lpstr>NOx NET INCR</vt:lpstr>
      <vt:lpstr>SO2 Historic 2018-22</vt:lpstr>
      <vt:lpstr>SO2 NET INCR</vt:lpstr>
      <vt:lpstr>F1+F2 Canopy CO historic2017-22</vt:lpstr>
      <vt:lpstr>F1+F2 Canopy CO NET INCREASE</vt:lpstr>
      <vt:lpstr>VOC historic2018-22</vt:lpstr>
      <vt:lpstr>VOC NET INCREASE</vt:lpstr>
      <vt:lpstr>IP6c Proposed Limits</vt:lpstr>
      <vt:lpstr>'CO variability F1F2 Canopylb-hr'!Print_Area</vt:lpstr>
      <vt:lpstr>'F1 F2 2022-2023 test detail'!Print_Area</vt:lpstr>
      <vt:lpstr>'F1 F2 IP6 lb-heat to lb-hr'!Print_Area</vt:lpstr>
      <vt:lpstr>'F1 F2 test vs IP6 and prop IP6c'!Print_Area</vt:lpstr>
      <vt:lpstr>'F1+F2 Canopy CO historic2017-22'!Print_Area</vt:lpstr>
      <vt:lpstr>'F1+F2 Canopy CO NET INCREASE'!Print_Area</vt:lpstr>
      <vt:lpstr>'IP6c Proposed Limits'!Print_Area</vt:lpstr>
      <vt:lpstr>'NOx historic 2018-22'!Print_Area</vt:lpstr>
      <vt:lpstr>'NOx NET INCR'!Print_Area</vt:lpstr>
      <vt:lpstr>Process!Print_Area</vt:lpstr>
      <vt:lpstr>'SO2 Historic 2018-22'!Print_Area</vt:lpstr>
      <vt:lpstr>'SO2 NET INCR'!Print_Area</vt:lpstr>
      <vt:lpstr>'VOC historic2018-22'!Print_Area</vt:lpstr>
      <vt:lpstr>'VOC NET INCREASE'!Print_Area</vt:lpstr>
    </vt:vector>
  </TitlesOfParts>
  <Company>Allegheny Technologies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Sedlak</dc:creator>
  <cp:lastModifiedBy>Dorman, Michael</cp:lastModifiedBy>
  <cp:lastPrinted>2024-03-11T13:39:11Z</cp:lastPrinted>
  <dcterms:created xsi:type="dcterms:W3CDTF">2018-07-10T12:32:51Z</dcterms:created>
  <dcterms:modified xsi:type="dcterms:W3CDTF">2024-03-13T17:16:46Z</dcterms:modified>
</cp:coreProperties>
</file>